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)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<sst xmlns="http://schemas.openxmlformats.org/spreadsheetml/2006/main" count="1059" uniqueCount="367">
  <si>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</si>
  <si>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</si>
  <si>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</si>
  <si>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</si>
  <si>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</si>
  <si>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</si>
  <si>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</si>
  <si>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</si>
  <si>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</si>
  <si>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</si>
  <si>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</si>
  <si>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</si>
  <si>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</si>
  <si>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</si>
  <si>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</si>
  <si>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</si>
  <si>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</si>
  <si>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</si>
  <si>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</si>
  <si>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</si>
  <si>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</si>
  <si>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</si>
  <si>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</si>
  <si>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</si>
  <si>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</si>
  <si>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</si>
  <si>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</si>
  <si>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</si>
  <si>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</si>
  <si>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</si>
  <si>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</si>
  <si>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</si>
  <si>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</si>
  <si>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</si>
  <si>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</si>
  <si>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</si>
  <si>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</si>
  <si>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</si>
  <si>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</si>
  <si>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</si>
  <si>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</si>
  <si>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</si>
  <si>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</si>
  <si>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</si>
  <si>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</si>
  <si>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</si>
  <si>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</si>
  <si>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</si>
  <si>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</si>
  <si>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</si>
  <si>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</si>
  <si>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</si>
  <si>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</si>
  <si>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</si>
  <si>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</si>
  <si>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</si>
  <si>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</si>
  <si>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</si>
  <si>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</si>
  <si>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</si>
  <si>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</si>
  <si>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</si>
  <si>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TACCAM92228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</si>
  <si>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</si>
  <si>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</si>
  <si>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</si>
  <si>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</si>
  <si>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</si>
  <si>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</si>
  <si>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</si>
  <si>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</si>
  <si>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</si>
  <si>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</si>
  <si>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</si>
  <si>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</si>
  <si>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</si>
  <si>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</si>
  <si>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</si>
  <si>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</si>
  <si>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</si>
  <si>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</si>
  <si>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</si>
  <si>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</si>
  <si>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</si>
  <si>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</si>
  <si>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</si>
  <si>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</si>
  <si>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</si>
  <si>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</si>
  <si>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</si>
  <si>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</si>
  <si>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</si>
  <si>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</si>
  <si>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</si>
  <si>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</si>
  <si>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</si>
  <si>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</si>
  <si>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</si>
  <si>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</si>
  <si>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</si>
  <si>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</si>
  <si>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</si>
  <si>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</si>
  <si>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</si>
  <si>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</si>
  <si>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</si>
  <si>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</si>
  <si>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</si>
  <si>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</si>
  <si>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</si>
  <si>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</si>
  <si>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</si>
  <si>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</si>
  <si>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</si>
  <si>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</si>
  <si>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</si>
  <si>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</si>
  <si>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</si>
  <si>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米色</t>
  </si>
  <si>
    <t>磁瓦粉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</si>
  <si>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</si>
  <si>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</si>
  <si>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</si>
  <si>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</si>
  <si>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</si>
  <si>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</si>
  <si>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1、帽边压线有宽窄，起扭，前中拉链压线有宽窄，不平服</t>
  </si>
  <si>
    <t>2、左右口袋线不对称，打四合扣不平服，夹底不对称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</si>
  <si>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</si>
  <si>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</si>
  <si>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</si>
  <si>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</si>
  <si>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</si>
  <si>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</si>
  <si>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</si>
  <si>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</si>
  <si>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</si>
  <si>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</si>
  <si>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</si>
  <si>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</si>
  <si>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</si>
  <si>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</si>
  <si>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</si>
  <si>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</si>
  <si>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</si>
  <si>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</si>
  <si>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</si>
  <si>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</si>
  <si>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</si>
  <si>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</si>
  <si>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155/80B</t>
  </si>
  <si>
    <t>155/84B</t>
  </si>
  <si>
    <t>160/88B</t>
  </si>
  <si>
    <t>160/92B</t>
  </si>
  <si>
    <t>165/96B</t>
  </si>
  <si>
    <t>170/100B</t>
  </si>
  <si>
    <t>后中长</t>
  </si>
  <si>
    <t>-0.5</t>
  </si>
  <si>
    <t>+0</t>
  </si>
  <si>
    <t>前中拉链长</t>
  </si>
  <si>
    <t>胸围</t>
  </si>
  <si>
    <t>+3</t>
  </si>
  <si>
    <t>+2</t>
  </si>
  <si>
    <t>腰围</t>
  </si>
  <si>
    <t>下摆平量</t>
  </si>
  <si>
    <t>+1</t>
  </si>
  <si>
    <t>肩宽</t>
  </si>
  <si>
    <t>肩点袖长</t>
  </si>
  <si>
    <t>-1</t>
  </si>
  <si>
    <t>袖肥/2（参考值）</t>
  </si>
  <si>
    <t>+0.5</t>
  </si>
  <si>
    <t>袖肘围/2</t>
  </si>
  <si>
    <t>袖口围/2（平量）</t>
  </si>
  <si>
    <t>-0.3</t>
  </si>
  <si>
    <t>前领高</t>
  </si>
  <si>
    <t>帽高</t>
  </si>
  <si>
    <t>帽宽</t>
  </si>
  <si>
    <t>下领围</t>
  </si>
  <si>
    <t>下袋开口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</si>
  <si>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</si>
  <si>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</si>
  <si>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</si>
  <si>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</si>
  <si>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</si>
  <si>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</si>
  <si>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</si>
  <si>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</si>
  <si>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</si>
  <si>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</si>
  <si>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</si>
  <si>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</si>
  <si>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</si>
  <si>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</si>
  <si>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</si>
  <si>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</si>
  <si>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</si>
  <si>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</si>
  <si>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</si>
  <si>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</si>
  <si>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</si>
  <si>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</si>
  <si>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</si>
  <si>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</si>
  <si>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</si>
  <si>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</si>
  <si>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</si>
  <si>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</si>
  <si>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下摆</t>
  </si>
  <si>
    <t>98</t>
  </si>
  <si>
    <t>44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</si>
  <si>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</si>
  <si>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</si>
  <si>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</si>
  <si>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</si>
  <si>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</si>
  <si>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</si>
  <si>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</si>
  <si>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</si>
  <si>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</si>
  <si>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</si>
  <si>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</si>
  <si>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</si>
  <si>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</si>
  <si>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</si>
  <si>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</si>
  <si>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</si>
  <si>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</si>
  <si>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</si>
  <si>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</si>
  <si>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</si>
  <si>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</si>
  <si>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</si>
  <si>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</si>
  <si>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</si>
  <si>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</si>
  <si>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</si>
  <si>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</si>
  <si>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</si>
  <si>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</si>
  <si>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</si>
  <si>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</si>
  <si>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</si>
  <si>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</si>
  <si>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</si>
  <si>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</si>
  <si>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</si>
  <si>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</si>
  <si>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</si>
  <si>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</si>
  <si>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</si>
  <si>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</si>
  <si>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</si>
  <si>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</si>
  <si>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</si>
  <si>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②检验明细：6件</t>
  </si>
  <si>
    <t>情况说明：</t>
  </si>
  <si>
    <t xml:space="preserve">【问题点描述】  </t>
  </si>
  <si>
    <t>数量</t>
  </si>
  <si>
    <t>1、帽边不太顺直，</t>
  </si>
  <si>
    <t>2、前中拉链外露牙齿不太均匀</t>
  </si>
  <si>
    <t>3、浮毛没有清理干净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</si>
  <si>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</si>
  <si>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</si>
  <si>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</si>
  <si>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</si>
  <si>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</si>
  <si>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</si>
  <si>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</si>
  <si>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</si>
  <si>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</si>
  <si>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</si>
  <si>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 xml:space="preserve">+1 +1 </t>
  </si>
  <si>
    <t xml:space="preserve">+0 +0 </t>
  </si>
  <si>
    <t xml:space="preserve">+0.8 +1 </t>
  </si>
  <si>
    <t>+1 +0.5</t>
  </si>
  <si>
    <t>+1 +0</t>
  </si>
  <si>
    <t>+0.2 +0.5</t>
  </si>
  <si>
    <t>+0.8</t>
  </si>
  <si>
    <t>采购凭证编号：CGDD24042600024</t>
  </si>
  <si>
    <t>②检验明细：齐色齐200件</t>
  </si>
  <si>
    <t>请按照以上提出的问题点改正</t>
  </si>
  <si>
    <t>儿童长裤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</si>
  <si>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</si>
  <si>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</si>
  <si>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</si>
  <si>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</si>
  <si>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</si>
  <si>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</si>
  <si>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</si>
  <si>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</si>
  <si>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</si>
  <si>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</si>
  <si>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</si>
  <si>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</si>
  <si>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</si>
  <si>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</si>
  <si>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</si>
  <si>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</si>
  <si>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FH240306101</t>
  </si>
  <si>
    <t>FK08210复合摇粒绒</t>
  </si>
  <si>
    <t>海天</t>
  </si>
  <si>
    <t>FH240304102</t>
  </si>
  <si>
    <t>制表时间：2024/4/20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</si>
  <si>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</si>
  <si>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</si>
  <si>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</si>
  <si>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</si>
  <si>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</si>
  <si>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</si>
  <si>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</si>
  <si>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</si>
  <si>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</si>
  <si>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</si>
  <si>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</si>
  <si>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</si>
  <si>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</si>
  <si>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</si>
  <si>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</si>
  <si>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</si>
  <si>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</si>
  <si>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</si>
  <si>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</si>
  <si>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</si>
  <si>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</si>
  <si>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</si>
  <si>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</si>
  <si>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</si>
  <si>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</si>
  <si>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</si>
  <si>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</si>
  <si>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</si>
  <si>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</si>
  <si>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制表时间：2024/4/26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</si>
  <si>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</si>
  <si>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</si>
  <si>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</si>
  <si>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</si>
  <si>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</si>
  <si>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</si>
  <si>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</si>
  <si>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</si>
  <si>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</si>
  <si>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</si>
  <si>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</si>
  <si>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</si>
  <si>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</si>
  <si>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</si>
  <si>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</si>
  <si>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</si>
  <si>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</si>
  <si>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</si>
  <si>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</si>
  <si>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</si>
  <si>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</si>
  <si>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</si>
  <si>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</si>
  <si>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</si>
  <si>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</si>
  <si>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</si>
  <si>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 xml:space="preserve">TOREAD注塑头5MM涤纶素色圆绳 </t>
  </si>
  <si>
    <t>24FW浅驼色/R230//</t>
  </si>
  <si>
    <t>嘉善天路达工贸有限公司</t>
  </si>
  <si>
    <t xml:space="preserve">间方格织带（1CM） </t>
  </si>
  <si>
    <t>22FW原木色/N90//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</si>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</sst>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10" borderId="87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8" applyNumberFormat="0" applyFill="0" applyAlignment="0" applyProtection="0">
      <alignment vertical="center"/>
    </xf>
    <xf numFmtId="0" fontId="62" fillId="0" borderId="88" applyNumberFormat="0" applyFill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1" borderId="90" applyNumberFormat="0" applyAlignment="0" applyProtection="0">
      <alignment vertical="center"/>
    </xf>
    <xf numFmtId="0" fontId="65" fillId="12" borderId="91" applyNumberFormat="0" applyAlignment="0" applyProtection="0">
      <alignment vertical="center"/>
    </xf>
    <xf numFmtId="0" fontId="66" fillId="12" borderId="90" applyNumberFormat="0" applyAlignment="0" applyProtection="0">
      <alignment vertical="center"/>
    </xf>
    <xf numFmtId="0" fontId="67" fillId="13" borderId="92" applyNumberFormat="0" applyAlignment="0" applyProtection="0">
      <alignment vertical="center"/>
    </xf>
    <xf numFmtId="0" fontId="68" fillId="0" borderId="93" applyNumberFormat="0" applyFill="0" applyAlignment="0" applyProtection="0">
      <alignment vertical="center"/>
    </xf>
    <xf numFmtId="0" fontId="69" fillId="0" borderId="94" applyNumberFormat="0" applyFill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5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4" borderId="2" xfId="55" applyFont="1" applyFill="1" applyBorder="1" applyAlignment="1">
      <alignment horizont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14" xfId="55" applyFont="1" applyFill="1" applyBorder="1" applyAlignment="1">
      <alignment horizontal="center"/>
    </xf>
    <xf numFmtId="178" fontId="27" fillId="0" borderId="2" xfId="55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 vertical="center"/>
    </xf>
    <xf numFmtId="0" fontId="26" fillId="0" borderId="13" xfId="55" applyFont="1" applyFill="1" applyBorder="1" applyAlignment="1">
      <alignment horizontal="center"/>
    </xf>
    <xf numFmtId="49" fontId="26" fillId="4" borderId="4" xfId="61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13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7" xfId="52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8" xfId="53" applyFont="1" applyFill="1" applyBorder="1" applyAlignment="1" applyProtection="1">
      <alignment horizontal="center" vertical="center"/>
    </xf>
    <xf numFmtId="0" fontId="24" fillId="0" borderId="18" xfId="55" applyFont="1" applyFill="1" applyBorder="1" applyAlignment="1">
      <alignment horizontal="center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8" xfId="54" applyNumberFormat="1" applyFont="1" applyFill="1" applyBorder="1" applyAlignment="1">
      <alignment horizontal="center" vertical="center"/>
    </xf>
    <xf numFmtId="0" fontId="17" fillId="0" borderId="19" xfId="53" applyFont="1" applyFill="1" applyBorder="1" applyAlignment="1">
      <alignment horizontal="center"/>
    </xf>
    <xf numFmtId="49" fontId="17" fillId="0" borderId="20" xfId="53" applyNumberFormat="1" applyFont="1" applyFill="1" applyBorder="1" applyAlignment="1">
      <alignment horizontal="center"/>
    </xf>
    <xf numFmtId="49" fontId="33" fillId="0" borderId="20" xfId="54" applyNumberFormat="1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4" fillId="0" borderId="22" xfId="52" applyFont="1" applyBorder="1" applyAlignment="1">
      <alignment horizontal="center" vertical="top"/>
    </xf>
    <xf numFmtId="0" fontId="35" fillId="0" borderId="23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vertical="center"/>
    </xf>
    <xf numFmtId="0" fontId="35" fillId="0" borderId="24" xfId="52" applyFont="1" applyFill="1" applyBorder="1" applyAlignment="1">
      <alignment vertical="center"/>
    </xf>
    <xf numFmtId="0" fontId="20" fillId="0" borderId="25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vertical="center"/>
    </xf>
    <xf numFmtId="58" fontId="13" fillId="0" borderId="25" xfId="52" applyNumberFormat="1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20" fillId="0" borderId="29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vertical="center"/>
    </xf>
    <xf numFmtId="0" fontId="13" fillId="0" borderId="29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vertical="center"/>
    </xf>
    <xf numFmtId="0" fontId="13" fillId="0" borderId="32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left" vertical="center"/>
    </xf>
    <xf numFmtId="0" fontId="36" fillId="0" borderId="33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 wrapText="1"/>
    </xf>
    <xf numFmtId="0" fontId="13" fillId="0" borderId="25" xfId="52" applyFont="1" applyFill="1" applyBorder="1" applyAlignment="1">
      <alignment horizontal="left" vertical="center" wrapText="1"/>
    </xf>
    <xf numFmtId="0" fontId="35" fillId="0" borderId="28" xfId="52" applyFont="1" applyFill="1" applyBorder="1" applyAlignment="1">
      <alignment horizontal="left" vertical="center"/>
    </xf>
    <xf numFmtId="0" fontId="7" fillId="0" borderId="29" xfId="52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right" vertical="center"/>
    </xf>
    <xf numFmtId="0" fontId="13" fillId="0" borderId="33" xfId="52" applyFont="1" applyFill="1" applyBorder="1" applyAlignment="1">
      <alignment horizontal="righ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24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center" vertical="center"/>
    </xf>
    <xf numFmtId="58" fontId="13" fillId="0" borderId="29" xfId="52" applyNumberFormat="1" applyFont="1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center" vertical="center"/>
    </xf>
    <xf numFmtId="0" fontId="13" fillId="0" borderId="38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40" xfId="52" applyFont="1" applyFill="1" applyBorder="1" applyAlignment="1">
      <alignment horizontal="left" vertical="center"/>
    </xf>
    <xf numFmtId="0" fontId="13" fillId="0" borderId="41" xfId="52" applyFont="1" applyFill="1" applyBorder="1" applyAlignment="1">
      <alignment horizontal="center" vertical="center"/>
    </xf>
    <xf numFmtId="0" fontId="36" fillId="0" borderId="41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13" fillId="0" borderId="41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 wrapText="1"/>
    </xf>
    <xf numFmtId="0" fontId="7" fillId="0" borderId="39" xfId="52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center" vertical="center"/>
    </xf>
    <xf numFmtId="0" fontId="13" fillId="0" borderId="26" xfId="52" applyFont="1" applyFill="1" applyBorder="1" applyAlignment="1">
      <alignment horizontal="center" vertical="center" wrapText="1"/>
    </xf>
    <xf numFmtId="0" fontId="7" fillId="0" borderId="41" xfId="52" applyFont="1" applyFill="1" applyBorder="1" applyAlignment="1">
      <alignment horizontal="center" vertical="center"/>
    </xf>
    <xf numFmtId="0" fontId="37" fillId="0" borderId="41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right" vertical="center"/>
    </xf>
    <xf numFmtId="0" fontId="13" fillId="0" borderId="42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26" fillId="0" borderId="2" xfId="59" applyFont="1" applyFill="1" applyBorder="1" applyAlignment="1">
      <alignment horizontal="center"/>
    </xf>
    <xf numFmtId="0" fontId="26" fillId="5" borderId="2" xfId="59" applyFont="1" applyFill="1" applyBorder="1" applyAlignment="1">
      <alignment horizontal="center"/>
    </xf>
    <xf numFmtId="0" fontId="27" fillId="0" borderId="13" xfId="59" applyFont="1" applyFill="1" applyBorder="1" applyAlignment="1">
      <alignment horizontal="left"/>
    </xf>
    <xf numFmtId="178" fontId="27" fillId="0" borderId="2" xfId="59" applyNumberFormat="1" applyFont="1" applyFill="1" applyBorder="1" applyAlignment="1">
      <alignment horizontal="center"/>
    </xf>
    <xf numFmtId="0" fontId="26" fillId="5" borderId="2" xfId="59" applyFont="1" applyFill="1" applyBorder="1" applyAlignment="1">
      <alignment horizontal="center" vertical="center"/>
    </xf>
    <xf numFmtId="178" fontId="26" fillId="5" borderId="2" xfId="59" applyNumberFormat="1" applyFont="1" applyFill="1" applyBorder="1" applyAlignment="1">
      <alignment horizontal="center"/>
    </xf>
    <xf numFmtId="178" fontId="27" fillId="0" borderId="13" xfId="59" applyNumberFormat="1" applyFont="1" applyFill="1" applyBorder="1" applyAlignment="1">
      <alignment horizontal="left"/>
    </xf>
    <xf numFmtId="179" fontId="27" fillId="0" borderId="2" xfId="59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left"/>
    </xf>
    <xf numFmtId="0" fontId="26" fillId="5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7" fillId="0" borderId="15" xfId="59" applyFont="1" applyFill="1" applyBorder="1" applyAlignment="1">
      <alignment horizontal="left" vertical="center"/>
    </xf>
    <xf numFmtId="0" fontId="26" fillId="0" borderId="16" xfId="59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16" xfId="53" applyFont="1" applyFill="1" applyBorder="1" applyAlignment="1"/>
    <xf numFmtId="49" fontId="17" fillId="0" borderId="16" xfId="53" applyNumberFormat="1" applyFont="1" applyFill="1" applyBorder="1" applyAlignment="1">
      <alignment horizontal="center"/>
    </xf>
    <xf numFmtId="49" fontId="33" fillId="0" borderId="16" xfId="54" applyNumberFormat="1" applyFont="1" applyFill="1" applyBorder="1" applyAlignment="1">
      <alignment horizontal="center" vertical="center"/>
    </xf>
    <xf numFmtId="0" fontId="17" fillId="0" borderId="43" xfId="53" applyFont="1" applyFill="1" applyBorder="1" applyAlignment="1"/>
    <xf numFmtId="0" fontId="35" fillId="3" borderId="30" xfId="52" applyFont="1" applyFill="1" applyBorder="1" applyAlignment="1">
      <alignment horizontal="left" vertical="center"/>
    </xf>
    <xf numFmtId="0" fontId="35" fillId="3" borderId="31" xfId="52" applyFont="1" applyFill="1" applyBorder="1" applyAlignment="1">
      <alignment horizontal="left" vertical="center"/>
    </xf>
    <xf numFmtId="0" fontId="35" fillId="3" borderId="40" xfId="52" applyFont="1" applyFill="1" applyBorder="1" applyAlignment="1">
      <alignment horizontal="left" vertical="center"/>
    </xf>
    <xf numFmtId="0" fontId="33" fillId="0" borderId="0" xfId="53" applyFont="1" applyFill="1" applyAlignment="1">
      <alignment horizontal="center"/>
    </xf>
    <xf numFmtId="0" fontId="19" fillId="0" borderId="44" xfId="52" applyFont="1" applyFill="1" applyBorder="1" applyAlignment="1">
      <alignment horizontal="left" vertical="center"/>
    </xf>
    <xf numFmtId="0" fontId="0" fillId="0" borderId="45" xfId="52" applyFont="1" applyFill="1" applyBorder="1" applyAlignment="1">
      <alignment horizontal="center" vertical="center"/>
    </xf>
    <xf numFmtId="0" fontId="38" fillId="0" borderId="45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vertical="center"/>
    </xf>
    <xf numFmtId="0" fontId="21" fillId="0" borderId="45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17" fillId="0" borderId="47" xfId="53" applyFont="1" applyFill="1" applyBorder="1" applyAlignment="1"/>
    <xf numFmtId="0" fontId="22" fillId="0" borderId="48" xfId="53" applyFont="1" applyFill="1" applyBorder="1" applyAlignment="1" applyProtection="1">
      <alignment horizontal="center" vertical="center"/>
    </xf>
    <xf numFmtId="0" fontId="26" fillId="0" borderId="4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9" fillId="0" borderId="48" xfId="59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31" fillId="0" borderId="49" xfId="0" applyFont="1" applyFill="1" applyBorder="1" applyAlignment="1">
      <alignment horizontal="center" vertical="center"/>
    </xf>
    <xf numFmtId="0" fontId="31" fillId="0" borderId="50" xfId="0" applyNumberFormat="1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31" fillId="0" borderId="51" xfId="0" applyNumberFormat="1" applyFont="1" applyFill="1" applyBorder="1" applyAlignment="1">
      <alignment horizontal="center" vertical="center"/>
    </xf>
    <xf numFmtId="0" fontId="17" fillId="0" borderId="52" xfId="53" applyFont="1" applyFill="1" applyBorder="1" applyAlignment="1"/>
    <xf numFmtId="179" fontId="3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53" xfId="52" applyFont="1" applyFill="1" applyBorder="1" applyAlignment="1">
      <alignment horizontal="left" vertical="center"/>
    </xf>
    <xf numFmtId="0" fontId="17" fillId="0" borderId="45" xfId="52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3" fillId="0" borderId="37" xfId="54" applyNumberFormat="1" applyFont="1" applyFill="1" applyBorder="1" applyAlignment="1">
      <alignment horizontal="center" vertical="center"/>
    </xf>
    <xf numFmtId="49" fontId="33" fillId="0" borderId="25" xfId="54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33" fillId="0" borderId="54" xfId="54" applyNumberFormat="1" applyFont="1" applyFill="1" applyBorder="1" applyAlignment="1">
      <alignment horizontal="center" vertical="center"/>
    </xf>
    <xf numFmtId="49" fontId="33" fillId="0" borderId="55" xfId="54" applyNumberFormat="1" applyFont="1" applyFill="1" applyBorder="1" applyAlignment="1">
      <alignment horizontal="center" vertical="center"/>
    </xf>
    <xf numFmtId="49" fontId="42" fillId="0" borderId="55" xfId="54" applyNumberFormat="1" applyFont="1" applyFill="1" applyBorder="1" applyAlignment="1">
      <alignment horizontal="center" vertical="center"/>
    </xf>
    <xf numFmtId="49" fontId="12" fillId="0" borderId="55" xfId="0" applyNumberFormat="1" applyFont="1" applyFill="1" applyBorder="1" applyAlignment="1">
      <alignment horizontal="center" vertical="center"/>
    </xf>
    <xf numFmtId="49" fontId="17" fillId="0" borderId="56" xfId="53" applyNumberFormat="1" applyFont="1" applyFill="1" applyBorder="1" applyAlignment="1">
      <alignment horizontal="center"/>
    </xf>
    <xf numFmtId="49" fontId="17" fillId="0" borderId="57" xfId="53" applyNumberFormat="1" applyFont="1" applyFill="1" applyBorder="1" applyAlignment="1">
      <alignment horizontal="center"/>
    </xf>
    <xf numFmtId="49" fontId="33" fillId="0" borderId="57" xfId="54" applyNumberFormat="1" applyFont="1" applyFill="1" applyBorder="1" applyAlignment="1">
      <alignment horizontal="center" vertical="center"/>
    </xf>
    <xf numFmtId="49" fontId="12" fillId="0" borderId="57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3" fillId="0" borderId="0" xfId="53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12" fillId="0" borderId="58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7" fillId="0" borderId="59" xfId="52" applyFont="1" applyBorder="1" applyAlignment="1">
      <alignment horizontal="left" vertical="center"/>
    </xf>
    <xf numFmtId="0" fontId="20" fillId="0" borderId="60" xfId="52" applyFont="1" applyBorder="1" applyAlignment="1">
      <alignment horizontal="center" vertical="center"/>
    </xf>
    <xf numFmtId="0" fontId="37" fillId="0" borderId="60" xfId="52" applyFont="1" applyBorder="1" applyAlignment="1">
      <alignment horizontal="center" vertical="center"/>
    </xf>
    <xf numFmtId="0" fontId="36" fillId="0" borderId="60" xfId="52" applyFont="1" applyBorder="1" applyAlignment="1">
      <alignment horizontal="left" vertical="center"/>
    </xf>
    <xf numFmtId="0" fontId="36" fillId="0" borderId="23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36" fillId="0" borderId="38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4" xfId="52" applyFont="1" applyBorder="1" applyAlignment="1">
      <alignment horizontal="center" vertical="center"/>
    </xf>
    <xf numFmtId="0" fontId="37" fillId="0" borderId="38" xfId="52" applyFont="1" applyBorder="1" applyAlignment="1">
      <alignment horizontal="center" vertical="center"/>
    </xf>
    <xf numFmtId="0" fontId="36" fillId="0" borderId="27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36" fillId="0" borderId="27" xfId="52" applyFont="1" applyBorder="1" applyAlignment="1">
      <alignment vertical="center"/>
    </xf>
    <xf numFmtId="49" fontId="20" fillId="0" borderId="25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center" vertical="center"/>
    </xf>
    <xf numFmtId="0" fontId="36" fillId="0" borderId="25" xfId="52" applyFont="1" applyBorder="1" applyAlignment="1">
      <alignment vertical="center"/>
    </xf>
    <xf numFmtId="0" fontId="20" fillId="0" borderId="61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7" fillId="0" borderId="25" xfId="52" applyFont="1" applyBorder="1" applyAlignment="1">
      <alignment vertical="center"/>
    </xf>
    <xf numFmtId="0" fontId="43" fillId="0" borderId="28" xfId="52" applyFont="1" applyBorder="1" applyAlignment="1">
      <alignment vertical="center"/>
    </xf>
    <xf numFmtId="0" fontId="20" fillId="0" borderId="63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6" fillId="0" borderId="28" xfId="52" applyFont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14" fontId="20" fillId="0" borderId="29" xfId="52" applyNumberFormat="1" applyFont="1" applyBorder="1" applyAlignment="1">
      <alignment horizontal="center" vertical="center"/>
    </xf>
    <xf numFmtId="14" fontId="20" fillId="0" borderId="39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36" fillId="0" borderId="23" xfId="52" applyFont="1" applyBorder="1" applyAlignment="1">
      <alignment vertical="center"/>
    </xf>
    <xf numFmtId="0" fontId="7" fillId="0" borderId="24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7" fillId="0" borderId="24" xfId="52" applyFont="1" applyBorder="1" applyAlignment="1">
      <alignment vertical="center"/>
    </xf>
    <xf numFmtId="0" fontId="36" fillId="0" borderId="24" xfId="52" applyFont="1" applyBorder="1" applyAlignment="1">
      <alignment vertical="center"/>
    </xf>
    <xf numFmtId="0" fontId="7" fillId="0" borderId="25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3" fillId="0" borderId="36" xfId="52" applyFont="1" applyBorder="1" applyAlignment="1">
      <alignment horizontal="left" vertical="center" wrapText="1"/>
    </xf>
    <xf numFmtId="0" fontId="13" fillId="0" borderId="31" xfId="52" applyFont="1" applyBorder="1" applyAlignment="1">
      <alignment horizontal="left" vertical="center" wrapText="1"/>
    </xf>
    <xf numFmtId="0" fontId="13" fillId="0" borderId="64" xfId="52" applyFont="1" applyBorder="1" applyAlignment="1">
      <alignment horizontal="left" vertical="center" wrapText="1"/>
    </xf>
    <xf numFmtId="0" fontId="13" fillId="0" borderId="34" xfId="52" applyFont="1" applyBorder="1" applyAlignment="1">
      <alignment horizontal="left" vertical="center"/>
    </xf>
    <xf numFmtId="0" fontId="13" fillId="0" borderId="33" xfId="52" applyFont="1" applyBorder="1" applyAlignment="1">
      <alignment horizontal="left" vertical="center"/>
    </xf>
    <xf numFmtId="0" fontId="13" fillId="0" borderId="37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13" fillId="0" borderId="23" xfId="52" applyFont="1" applyBorder="1" applyAlignment="1">
      <alignment horizontal="left" vertical="center" wrapText="1"/>
    </xf>
    <xf numFmtId="0" fontId="13" fillId="0" borderId="24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36" fillId="0" borderId="29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25" xfId="52" applyFont="1" applyBorder="1" applyAlignment="1">
      <alignment horizontal="center" vertical="center"/>
    </xf>
    <xf numFmtId="0" fontId="35" fillId="0" borderId="25" xfId="52" applyFont="1" applyBorder="1" applyAlignment="1">
      <alignment horizontal="left" vertical="center"/>
    </xf>
    <xf numFmtId="0" fontId="36" fillId="0" borderId="65" xfId="52" applyFont="1" applyFill="1" applyBorder="1" applyAlignment="1">
      <alignment horizontal="left" vertical="center"/>
    </xf>
    <xf numFmtId="0" fontId="36" fillId="0" borderId="66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7" fillId="0" borderId="67" xfId="52" applyFont="1" applyBorder="1" applyAlignment="1">
      <alignment vertical="center"/>
    </xf>
    <xf numFmtId="0" fontId="20" fillId="0" borderId="68" xfId="52" applyFont="1" applyBorder="1" applyAlignment="1">
      <alignment horizontal="center" vertical="center"/>
    </xf>
    <xf numFmtId="0" fontId="37" fillId="0" borderId="68" xfId="52" applyFont="1" applyBorder="1" applyAlignment="1">
      <alignment vertical="center"/>
    </xf>
    <xf numFmtId="58" fontId="7" fillId="0" borderId="68" xfId="52" applyNumberFormat="1" applyFont="1" applyBorder="1" applyAlignment="1">
      <alignment vertical="center"/>
    </xf>
    <xf numFmtId="0" fontId="37" fillId="0" borderId="68" xfId="52" applyFont="1" applyBorder="1" applyAlignment="1">
      <alignment horizontal="center" vertical="center"/>
    </xf>
    <xf numFmtId="0" fontId="37" fillId="0" borderId="69" xfId="52" applyFont="1" applyFill="1" applyBorder="1" applyAlignment="1">
      <alignment horizontal="left" vertical="center"/>
    </xf>
    <xf numFmtId="0" fontId="37" fillId="0" borderId="68" xfId="52" applyFont="1" applyFill="1" applyBorder="1" applyAlignment="1">
      <alignment horizontal="left" vertical="center"/>
    </xf>
    <xf numFmtId="0" fontId="37" fillId="0" borderId="70" xfId="52" applyFont="1" applyFill="1" applyBorder="1" applyAlignment="1">
      <alignment horizontal="center" vertical="center"/>
    </xf>
    <xf numFmtId="0" fontId="37" fillId="0" borderId="55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7" fillId="0" borderId="60" xfId="52" applyFont="1" applyBorder="1" applyAlignment="1">
      <alignment horizontal="center" vertical="center"/>
    </xf>
    <xf numFmtId="0" fontId="7" fillId="0" borderId="71" xfId="52" applyFont="1" applyBorder="1" applyAlignment="1">
      <alignment horizontal="center" vertical="center"/>
    </xf>
    <xf numFmtId="0" fontId="20" fillId="0" borderId="39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36" fillId="0" borderId="39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41" xfId="52" applyFont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36" fillId="0" borderId="39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36" fillId="0" borderId="42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36" fillId="0" borderId="41" xfId="52" applyFont="1" applyBorder="1" applyAlignment="1">
      <alignment horizontal="left" vertical="center"/>
    </xf>
    <xf numFmtId="0" fontId="20" fillId="0" borderId="72" xfId="52" applyFont="1" applyBorder="1" applyAlignment="1">
      <alignment horizontal="center" vertical="center"/>
    </xf>
    <xf numFmtId="0" fontId="37" fillId="0" borderId="73" xfId="52" applyFont="1" applyFill="1" applyBorder="1" applyAlignment="1">
      <alignment horizontal="left" vertical="center"/>
    </xf>
    <xf numFmtId="0" fontId="37" fillId="0" borderId="74" xfId="52" applyFont="1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center" vertical="center"/>
    </xf>
    <xf numFmtId="0" fontId="27" fillId="0" borderId="0" xfId="59" applyFont="1" applyFill="1" applyAlignment="1">
      <alignment horizontal="left" vertical="center"/>
    </xf>
    <xf numFmtId="0" fontId="26" fillId="0" borderId="0" xfId="59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24" fillId="0" borderId="18" xfId="0" applyNumberFormat="1" applyFont="1" applyFill="1" applyBorder="1" applyAlignment="1">
      <alignment horizontal="center" vertical="center"/>
    </xf>
    <xf numFmtId="49" fontId="33" fillId="3" borderId="2" xfId="54" applyNumberFormat="1" applyFont="1" applyFill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44" fillId="0" borderId="22" xfId="52" applyFont="1" applyBorder="1" applyAlignment="1">
      <alignment horizontal="center" vertical="top"/>
    </xf>
    <xf numFmtId="0" fontId="36" fillId="0" borderId="75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36" fillId="0" borderId="35" xfId="52" applyFont="1" applyBorder="1" applyAlignment="1">
      <alignment horizontal="left" vertical="center"/>
    </xf>
    <xf numFmtId="0" fontId="37" fillId="0" borderId="69" xfId="52" applyFont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36" fillId="0" borderId="70" xfId="52" applyFont="1" applyBorder="1" applyAlignment="1">
      <alignment vertical="center"/>
    </xf>
    <xf numFmtId="0" fontId="7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7" fillId="0" borderId="55" xfId="52" applyFont="1" applyBorder="1" applyAlignment="1">
      <alignment vertical="center"/>
    </xf>
    <xf numFmtId="0" fontId="36" fillId="0" borderId="55" xfId="52" applyFont="1" applyBorder="1" applyAlignment="1">
      <alignment vertical="center"/>
    </xf>
    <xf numFmtId="0" fontId="36" fillId="0" borderId="70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36" fillId="0" borderId="55" xfId="52" applyFont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7" fillId="0" borderId="25" xfId="52" applyFont="1" applyBorder="1" applyAlignment="1">
      <alignment horizontal="center" vertical="center"/>
    </xf>
    <xf numFmtId="0" fontId="36" fillId="0" borderId="65" xfId="52" applyFont="1" applyBorder="1" applyAlignment="1">
      <alignment horizontal="left" vertical="center" wrapText="1"/>
    </xf>
    <xf numFmtId="0" fontId="36" fillId="0" borderId="66" xfId="52" applyFont="1" applyBorder="1" applyAlignment="1">
      <alignment horizontal="left" vertical="center" wrapText="1"/>
    </xf>
    <xf numFmtId="0" fontId="36" fillId="0" borderId="76" xfId="52" applyFont="1" applyBorder="1" applyAlignment="1">
      <alignment horizontal="left" vertical="center"/>
    </xf>
    <xf numFmtId="0" fontId="36" fillId="0" borderId="77" xfId="52" applyFont="1" applyBorder="1" applyAlignment="1">
      <alignment horizontal="left" vertical="center"/>
    </xf>
    <xf numFmtId="0" fontId="45" fillId="0" borderId="78" xfId="52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8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5" xfId="52" applyNumberFormat="1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9" fontId="20" fillId="0" borderId="25" xfId="52" applyNumberFormat="1" applyFont="1" applyBorder="1" applyAlignment="1">
      <alignment horizontal="center" vertical="center"/>
    </xf>
    <xf numFmtId="0" fontId="20" fillId="0" borderId="27" xfId="52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65" xfId="52" applyNumberFormat="1" applyFont="1" applyBorder="1" applyAlignment="1">
      <alignment horizontal="left" vertical="center"/>
    </xf>
    <xf numFmtId="9" fontId="20" fillId="0" borderId="66" xfId="52" applyNumberFormat="1" applyFont="1" applyBorder="1" applyAlignment="1">
      <alignment horizontal="left" vertical="center"/>
    </xf>
    <xf numFmtId="0" fontId="35" fillId="0" borderId="70" xfId="52" applyFont="1" applyFill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66" xfId="52" applyFont="1" applyFill="1" applyBorder="1" applyAlignment="1">
      <alignment horizontal="left" vertical="center"/>
    </xf>
    <xf numFmtId="0" fontId="37" fillId="0" borderId="35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80" xfId="52" applyFont="1" applyFill="1" applyBorder="1" applyAlignment="1">
      <alignment horizontal="left" vertical="center"/>
    </xf>
    <xf numFmtId="0" fontId="37" fillId="0" borderId="59" xfId="52" applyFont="1" applyBorder="1" applyAlignment="1">
      <alignment vertical="center"/>
    </xf>
    <xf numFmtId="0" fontId="50" fillId="0" borderId="68" xfId="52" applyFont="1" applyBorder="1" applyAlignment="1">
      <alignment horizontal="center" vertical="center"/>
    </xf>
    <xf numFmtId="0" fontId="37" fillId="0" borderId="60" xfId="52" applyFont="1" applyBorder="1" applyAlignment="1">
      <alignment vertical="center"/>
    </xf>
    <xf numFmtId="0" fontId="20" fillId="0" borderId="81" xfId="52" applyFont="1" applyBorder="1" applyAlignment="1">
      <alignment vertical="center"/>
    </xf>
    <xf numFmtId="0" fontId="37" fillId="0" borderId="81" xfId="52" applyFont="1" applyBorder="1" applyAlignment="1">
      <alignment vertical="center"/>
    </xf>
    <xf numFmtId="58" fontId="7" fillId="0" borderId="60" xfId="52" applyNumberFormat="1" applyFont="1" applyBorder="1" applyAlignment="1">
      <alignment vertical="center"/>
    </xf>
    <xf numFmtId="0" fontId="37" fillId="0" borderId="35" xfId="52" applyFont="1" applyBorder="1" applyAlignment="1">
      <alignment horizontal="center" vertical="center"/>
    </xf>
    <xf numFmtId="0" fontId="20" fillId="0" borderId="8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36" fillId="0" borderId="83" xfId="52" applyFont="1" applyBorder="1" applyAlignment="1">
      <alignment horizontal="left" vertical="center"/>
    </xf>
    <xf numFmtId="0" fontId="37" fillId="0" borderId="73" xfId="52" applyFont="1" applyBorder="1" applyAlignment="1">
      <alignment horizontal="left" vertical="center"/>
    </xf>
    <xf numFmtId="0" fontId="20" fillId="0" borderId="74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2" xfId="52" applyFont="1" applyBorder="1" applyAlignment="1">
      <alignment horizontal="left" vertical="center" wrapText="1"/>
    </xf>
    <xf numFmtId="0" fontId="36" fillId="0" borderId="74" xfId="5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6" fillId="0" borderId="2" xfId="52" applyFont="1" applyBorder="1" applyAlignment="1">
      <alignment horizontal="center" vertical="center"/>
    </xf>
    <xf numFmtId="0" fontId="51" fillId="0" borderId="41" xfId="52" applyFont="1" applyBorder="1" applyAlignment="1">
      <alignment horizontal="left" vertical="center"/>
    </xf>
    <xf numFmtId="0" fontId="13" fillId="0" borderId="26" xfId="52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35" fillId="0" borderId="74" xfId="52" applyFont="1" applyFill="1" applyBorder="1" applyAlignment="1">
      <alignment horizontal="left" vertical="center"/>
    </xf>
    <xf numFmtId="0" fontId="35" fillId="0" borderId="42" xfId="52" applyFont="1" applyFill="1" applyBorder="1" applyAlignment="1">
      <alignment horizontal="left" vertical="center"/>
    </xf>
    <xf numFmtId="0" fontId="20" fillId="0" borderId="84" xfId="52" applyFont="1" applyFill="1" applyBorder="1" applyAlignment="1">
      <alignment horizontal="left" vertical="center"/>
    </xf>
    <xf numFmtId="0" fontId="37" fillId="0" borderId="85" xfId="52" applyFont="1" applyBorder="1" applyAlignment="1">
      <alignment horizontal="center" vertical="center"/>
    </xf>
    <xf numFmtId="0" fontId="20" fillId="0" borderId="81" xfId="52" applyFont="1" applyBorder="1" applyAlignment="1">
      <alignment horizontal="center" vertical="center"/>
    </xf>
    <xf numFmtId="0" fontId="20" fillId="0" borderId="83" xfId="52" applyFont="1" applyBorder="1" applyAlignment="1">
      <alignment horizontal="center" vertical="center"/>
    </xf>
    <xf numFmtId="0" fontId="20" fillId="0" borderId="83" xfId="52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3" fillId="0" borderId="13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5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52" fillId="0" borderId="17" xfId="0" applyFont="1" applyBorder="1" applyAlignment="1">
      <alignment horizontal="center" vertical="center" wrapText="1"/>
    </xf>
    <xf numFmtId="0" fontId="53" fillId="0" borderId="86" xfId="0" applyFont="1" applyBorder="1" applyAlignment="1">
      <alignment horizontal="center" vertical="center"/>
    </xf>
    <xf numFmtId="0" fontId="53" fillId="0" borderId="18" xfId="0" applyFont="1" applyBorder="1"/>
    <xf numFmtId="0" fontId="0" fillId="0" borderId="18" xfId="0" applyBorder="1"/>
    <xf numFmtId="0" fontId="0" fillId="0" borderId="4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5" fillId="0" borderId="2" xfId="62" applyFont="1" applyFill="1" applyBorder="1" applyAlignment="1" quotePrefix="1">
      <alignment horizontal="center" vertical="center" wrapText="1"/>
    </xf>
    <xf numFmtId="0" fontId="5" fillId="0" borderId="2" xfId="62" applyFont="1" applyFill="1" applyBorder="1" applyAlignment="1" quotePrefix="1">
      <alignment horizontal="left" vertical="center" wrapText="1"/>
    </xf>
    <xf numFmtId="0" fontId="6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2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2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2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94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94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94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4727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4727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727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0</xdr:rowOff>
    </xdr:from>
    <xdr:to>
      <xdr:col>9</xdr:col>
      <xdr:colOff>193040</xdr:colOff>
      <xdr:row>4</xdr:row>
      <xdr:rowOff>234950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581025"/>
          <a:ext cx="1191260" cy="711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O20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TACCAM92228</v>
      </c>
      <c r="C2" s="98"/>
      <c r="D2" s="99"/>
      <c r="E2" s="100" t="s">
        <v>67</v>
      </c>
      <c r="F2" s="101" t="s">
        <v>281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2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111</v>
      </c>
      <c r="C4" s="106" t="s">
        <v>112</v>
      </c>
      <c r="D4" s="107" t="s">
        <v>113</v>
      </c>
      <c r="E4" s="106" t="s">
        <v>114</v>
      </c>
      <c r="F4" s="106" t="s">
        <v>115</v>
      </c>
      <c r="G4" s="106" t="s">
        <v>116</v>
      </c>
      <c r="H4" s="108" t="s">
        <v>200</v>
      </c>
      <c r="I4" s="132"/>
      <c r="J4" s="105" t="s">
        <v>111</v>
      </c>
      <c r="K4" s="106" t="s">
        <v>112</v>
      </c>
      <c r="L4" s="107" t="s">
        <v>113</v>
      </c>
      <c r="M4" s="106" t="s">
        <v>114</v>
      </c>
      <c r="N4" s="106" t="s">
        <v>115</v>
      </c>
      <c r="O4" s="135" t="s">
        <v>116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5" t="s">
        <v>201</v>
      </c>
      <c r="C5" s="106" t="s">
        <v>202</v>
      </c>
      <c r="D5" s="107" t="s">
        <v>203</v>
      </c>
      <c r="E5" s="106" t="s">
        <v>204</v>
      </c>
      <c r="F5" s="106" t="s">
        <v>205</v>
      </c>
      <c r="G5" s="106" t="s">
        <v>206</v>
      </c>
      <c r="H5" s="108"/>
      <c r="I5" s="132"/>
      <c r="J5" s="136"/>
      <c r="K5" s="136"/>
      <c r="L5" s="136"/>
      <c r="M5" s="136"/>
      <c r="N5" s="136"/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156</v>
      </c>
      <c r="B6" s="110">
        <f>C6-1</f>
        <v>64</v>
      </c>
      <c r="C6" s="110">
        <f>D6-2</f>
        <v>65</v>
      </c>
      <c r="D6" s="111">
        <v>67</v>
      </c>
      <c r="E6" s="110">
        <f>D6+2</f>
        <v>69</v>
      </c>
      <c r="F6" s="110">
        <f>E6+2</f>
        <v>71</v>
      </c>
      <c r="G6" s="110">
        <f>F6+1</f>
        <v>72</v>
      </c>
      <c r="H6" s="110"/>
      <c r="I6" s="132"/>
      <c r="J6" s="136"/>
      <c r="K6" s="136"/>
      <c r="L6" s="136"/>
      <c r="M6" s="136"/>
      <c r="N6" s="136"/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2" t="s">
        <v>160</v>
      </c>
      <c r="B7" s="110">
        <f>C7-4</f>
        <v>104</v>
      </c>
      <c r="C7" s="110">
        <f>D7-4</f>
        <v>108</v>
      </c>
      <c r="D7" s="111">
        <v>112</v>
      </c>
      <c r="E7" s="110">
        <f>D7+4</f>
        <v>116</v>
      </c>
      <c r="F7" s="110">
        <f>E7+4</f>
        <v>120</v>
      </c>
      <c r="G7" s="110">
        <f>F7+6</f>
        <v>126</v>
      </c>
      <c r="H7" s="110"/>
      <c r="I7" s="132"/>
      <c r="J7" s="136"/>
      <c r="K7" s="136"/>
      <c r="L7" s="136"/>
      <c r="M7" s="136"/>
      <c r="N7" s="136"/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2" t="s">
        <v>207</v>
      </c>
      <c r="B8" s="110">
        <f>C8-4</f>
        <v>90</v>
      </c>
      <c r="C8" s="110">
        <f>D8-4</f>
        <v>94</v>
      </c>
      <c r="D8" s="113" t="s">
        <v>208</v>
      </c>
      <c r="E8" s="110">
        <f>D8+4</f>
        <v>102</v>
      </c>
      <c r="F8" s="110">
        <f>E8+5</f>
        <v>107</v>
      </c>
      <c r="G8" s="110">
        <f>F8+6</f>
        <v>113</v>
      </c>
      <c r="H8" s="110"/>
      <c r="I8" s="132"/>
      <c r="J8" s="136"/>
      <c r="K8" s="136"/>
      <c r="L8" s="136"/>
      <c r="M8" s="136"/>
      <c r="N8" s="136"/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2" t="s">
        <v>166</v>
      </c>
      <c r="B9" s="110">
        <f>C9-1.2</f>
        <v>41.6</v>
      </c>
      <c r="C9" s="110">
        <f>D9-1.2</f>
        <v>42.8</v>
      </c>
      <c r="D9" s="113" t="s">
        <v>209</v>
      </c>
      <c r="E9" s="110">
        <f>D9+1.2</f>
        <v>45.2</v>
      </c>
      <c r="F9" s="110">
        <f>E9+1.2</f>
        <v>46.4</v>
      </c>
      <c r="G9" s="110">
        <f>F9+1.4</f>
        <v>47.8</v>
      </c>
      <c r="H9" s="110"/>
      <c r="I9" s="132"/>
      <c r="J9" s="136"/>
      <c r="K9" s="136"/>
      <c r="L9" s="136"/>
      <c r="M9" s="136"/>
      <c r="N9" s="136"/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2" t="s">
        <v>167</v>
      </c>
      <c r="B10" s="110">
        <f>C10-0.6</f>
        <v>60.2</v>
      </c>
      <c r="C10" s="110">
        <f>D10-1.2</f>
        <v>60.8</v>
      </c>
      <c r="D10" s="113" t="s">
        <v>210</v>
      </c>
      <c r="E10" s="110">
        <f>D10+1.2</f>
        <v>63.2</v>
      </c>
      <c r="F10" s="110">
        <f>E10+1.2</f>
        <v>64.4</v>
      </c>
      <c r="G10" s="110">
        <f t="shared" ref="G10:G15" si="0">F10+0.6</f>
        <v>65</v>
      </c>
      <c r="H10" s="110"/>
      <c r="I10" s="132"/>
      <c r="J10" s="136"/>
      <c r="K10" s="136"/>
      <c r="L10" s="136"/>
      <c r="M10" s="136"/>
      <c r="N10" s="136"/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2" t="s">
        <v>211</v>
      </c>
      <c r="B11" s="110">
        <f>C11-0.7</f>
        <v>19.6</v>
      </c>
      <c r="C11" s="110">
        <f>D11-0.7</f>
        <v>20.3</v>
      </c>
      <c r="D11" s="113" t="s">
        <v>212</v>
      </c>
      <c r="E11" s="110">
        <f>D11+0.7</f>
        <v>21.7</v>
      </c>
      <c r="F11" s="110">
        <f>E11+0.7</f>
        <v>22.4</v>
      </c>
      <c r="G11" s="110">
        <f>F11+0.95</f>
        <v>23.35</v>
      </c>
      <c r="H11" s="110"/>
      <c r="I11" s="132"/>
      <c r="J11" s="136"/>
      <c r="K11" s="136"/>
      <c r="L11" s="136"/>
      <c r="M11" s="136"/>
      <c r="N11" s="136"/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4" t="s">
        <v>213</v>
      </c>
      <c r="B12" s="115">
        <f>C12-0.6</f>
        <v>15.8</v>
      </c>
      <c r="C12" s="115">
        <f>D12-0.6</f>
        <v>16.4</v>
      </c>
      <c r="D12" s="116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132"/>
      <c r="J12" s="136"/>
      <c r="K12" s="136"/>
      <c r="L12" s="136"/>
      <c r="M12" s="136"/>
      <c r="N12" s="136"/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4" t="s">
        <v>214</v>
      </c>
      <c r="B13" s="115">
        <f>C13-0.4</f>
        <v>9.2</v>
      </c>
      <c r="C13" s="115">
        <f>D13-0.4</f>
        <v>9.6</v>
      </c>
      <c r="D13" s="116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132"/>
      <c r="J13" s="136"/>
      <c r="K13" s="136"/>
      <c r="L13" s="136"/>
      <c r="M13" s="136"/>
      <c r="N13" s="136"/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2" t="s">
        <v>215</v>
      </c>
      <c r="B14" s="110">
        <f>C14</f>
        <v>10.5</v>
      </c>
      <c r="C14" s="110">
        <f>D14-0.2</f>
        <v>10.5</v>
      </c>
      <c r="D14" s="111">
        <v>10.7</v>
      </c>
      <c r="E14" s="110">
        <f>D14+0.2</f>
        <v>10.9</v>
      </c>
      <c r="F14" s="110">
        <f>E14+0.2</f>
        <v>11.1</v>
      </c>
      <c r="G14" s="110">
        <f>F14+0.25</f>
        <v>11.35</v>
      </c>
      <c r="H14" s="110"/>
      <c r="I14" s="132"/>
      <c r="J14" s="136"/>
      <c r="K14" s="136"/>
      <c r="L14" s="136"/>
      <c r="M14" s="136"/>
      <c r="N14" s="136"/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2" t="s">
        <v>216</v>
      </c>
      <c r="B15" s="110">
        <f>C15</f>
        <v>18.1</v>
      </c>
      <c r="C15" s="110">
        <f>D15-0.4</f>
        <v>18.1</v>
      </c>
      <c r="D15" s="111">
        <v>18.5</v>
      </c>
      <c r="E15" s="110">
        <f>D15+0.4</f>
        <v>18.9</v>
      </c>
      <c r="F15" s="110">
        <f>E15+0.4</f>
        <v>19.3</v>
      </c>
      <c r="G15" s="110">
        <f t="shared" si="0"/>
        <v>19.9</v>
      </c>
      <c r="H15" s="110"/>
      <c r="I15" s="132"/>
      <c r="J15" s="136"/>
      <c r="K15" s="136"/>
      <c r="L15" s="136"/>
      <c r="M15" s="136"/>
      <c r="N15" s="136"/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2" t="s">
        <v>217</v>
      </c>
      <c r="B16" s="110">
        <f>D16</f>
        <v>2</v>
      </c>
      <c r="C16" s="110">
        <f>D16</f>
        <v>2</v>
      </c>
      <c r="D16" s="111">
        <v>2</v>
      </c>
      <c r="E16" s="110">
        <f>D16</f>
        <v>2</v>
      </c>
      <c r="F16" s="110">
        <f>D16</f>
        <v>2</v>
      </c>
      <c r="G16" s="110">
        <f>D16</f>
        <v>2</v>
      </c>
      <c r="H16" s="110"/>
      <c r="I16" s="132"/>
      <c r="J16" s="136"/>
      <c r="K16" s="136"/>
      <c r="L16" s="136"/>
      <c r="M16" s="136"/>
      <c r="N16" s="136"/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2" t="s">
        <v>218</v>
      </c>
      <c r="B17" s="110">
        <f>D17</f>
        <v>6</v>
      </c>
      <c r="C17" s="110">
        <f>D17</f>
        <v>6</v>
      </c>
      <c r="D17" s="111">
        <v>6</v>
      </c>
      <c r="E17" s="110">
        <f>D17</f>
        <v>6</v>
      </c>
      <c r="F17" s="110">
        <f>D17</f>
        <v>6</v>
      </c>
      <c r="G17" s="110">
        <f>D17</f>
        <v>6</v>
      </c>
      <c r="H17" s="110"/>
      <c r="I17" s="132"/>
      <c r="J17" s="136"/>
      <c r="K17" s="136"/>
      <c r="L17" s="136"/>
      <c r="M17" s="136"/>
      <c r="N17" s="136"/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2" t="s">
        <v>219</v>
      </c>
      <c r="B18" s="110">
        <f>C18-0.5</f>
        <v>5.5</v>
      </c>
      <c r="C18" s="110">
        <f>D18-0.5</f>
        <v>6</v>
      </c>
      <c r="D18" s="111">
        <v>6.5</v>
      </c>
      <c r="E18" s="110">
        <f t="shared" ref="E18:G18" si="1">D18+0.5</f>
        <v>7</v>
      </c>
      <c r="F18" s="110">
        <f t="shared" si="1"/>
        <v>7.5</v>
      </c>
      <c r="G18" s="110">
        <f t="shared" si="1"/>
        <v>8</v>
      </c>
      <c r="H18" s="110"/>
      <c r="I18" s="132"/>
      <c r="J18" s="136"/>
      <c r="K18" s="136"/>
      <c r="L18" s="136"/>
      <c r="M18" s="136"/>
      <c r="N18" s="136"/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7"/>
      <c r="B19" s="118"/>
      <c r="C19" s="118"/>
      <c r="D19" s="118"/>
      <c r="E19" s="118"/>
      <c r="F19" s="118"/>
      <c r="G19" s="118"/>
      <c r="H19" s="119"/>
      <c r="I19" s="132"/>
      <c r="J19" s="136"/>
      <c r="K19" s="136"/>
      <c r="L19" s="136"/>
      <c r="M19" s="136"/>
      <c r="N19" s="136"/>
      <c r="O19" s="13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20"/>
      <c r="B20" s="121"/>
      <c r="C20" s="121"/>
      <c r="D20" s="121"/>
      <c r="E20" s="122"/>
      <c r="F20" s="121"/>
      <c r="G20" s="121"/>
      <c r="H20" s="121"/>
      <c r="I20" s="138"/>
      <c r="J20" s="139"/>
      <c r="K20" s="139"/>
      <c r="L20" s="140"/>
      <c r="M20" s="139"/>
      <c r="N20" s="139"/>
      <c r="O20" s="141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16.5" spans="1:16">
      <c r="A21" s="123"/>
      <c r="B21" s="123"/>
      <c r="C21" s="124"/>
      <c r="D21" s="124"/>
      <c r="E21" s="125"/>
      <c r="F21" s="124"/>
      <c r="G21" s="124"/>
      <c r="H21" s="124"/>
      <c r="M21" s="89"/>
      <c r="N21" s="89"/>
      <c r="O21" s="89"/>
      <c r="P21" s="92"/>
    </row>
    <row r="22" spans="1:16">
      <c r="A22" s="126" t="s">
        <v>180</v>
      </c>
      <c r="B22" s="126"/>
      <c r="C22" s="127"/>
      <c r="D22" s="127"/>
      <c r="M22" s="89"/>
      <c r="N22" s="89"/>
      <c r="O22" s="89"/>
      <c r="P22" s="92"/>
    </row>
    <row r="23" spans="3:16">
      <c r="C23" s="90"/>
      <c r="J23" s="142" t="s">
        <v>181</v>
      </c>
      <c r="K23" s="143"/>
      <c r="L23" s="142" t="s">
        <v>182</v>
      </c>
      <c r="M23" s="142"/>
      <c r="N23" s="142" t="s">
        <v>183</v>
      </c>
      <c r="O23" s="89" t="s">
        <v>141</v>
      </c>
      <c r="P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78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ht="20" customHeight="1" spans="1:15">
      <c r="A4" s="17">
        <v>1</v>
      </c>
      <c r="B4" s="28" t="s">
        <v>298</v>
      </c>
      <c r="C4" s="28" t="s">
        <v>299</v>
      </c>
      <c r="D4" s="16" t="s">
        <v>118</v>
      </c>
      <c r="E4" s="13" t="s">
        <v>62</v>
      </c>
      <c r="F4" s="16" t="s">
        <v>300</v>
      </c>
      <c r="G4" s="80" t="s">
        <v>65</v>
      </c>
      <c r="H4" s="17" t="s">
        <v>65</v>
      </c>
      <c r="I4" s="85">
        <v>2</v>
      </c>
      <c r="J4" s="86">
        <v>0</v>
      </c>
      <c r="K4" s="86">
        <v>3</v>
      </c>
      <c r="L4" s="86">
        <v>0</v>
      </c>
      <c r="M4" s="17">
        <v>1</v>
      </c>
      <c r="N4" s="17">
        <f>SUM(I4:M4)</f>
        <v>6</v>
      </c>
      <c r="O4" s="17"/>
    </row>
    <row r="5" ht="20" customHeight="1" spans="1:15">
      <c r="A5" s="17">
        <v>2</v>
      </c>
      <c r="B5" s="28" t="s">
        <v>301</v>
      </c>
      <c r="C5" s="28" t="s">
        <v>299</v>
      </c>
      <c r="D5" s="16" t="s">
        <v>119</v>
      </c>
      <c r="E5" s="13" t="s">
        <v>62</v>
      </c>
      <c r="F5" s="16" t="s">
        <v>300</v>
      </c>
      <c r="G5" s="80" t="s">
        <v>65</v>
      </c>
      <c r="H5" s="17" t="s">
        <v>65</v>
      </c>
      <c r="I5" s="87">
        <v>1</v>
      </c>
      <c r="J5" s="86">
        <v>0</v>
      </c>
      <c r="K5" s="86">
        <v>2</v>
      </c>
      <c r="L5" s="86">
        <v>0</v>
      </c>
      <c r="M5" s="17">
        <v>1</v>
      </c>
      <c r="N5" s="17">
        <f>SUM(I5:M5)</f>
        <v>4</v>
      </c>
      <c r="O5" s="17"/>
    </row>
    <row r="6" ht="20" customHeight="1" spans="1:15">
      <c r="A6" s="17"/>
      <c r="B6" s="28"/>
      <c r="C6" s="28"/>
      <c r="D6" s="16"/>
      <c r="E6" s="13"/>
      <c r="F6" s="81"/>
      <c r="G6" s="80"/>
      <c r="H6" s="17"/>
      <c r="I6" s="87"/>
      <c r="J6" s="86"/>
      <c r="K6" s="86"/>
      <c r="L6" s="86"/>
      <c r="M6" s="17"/>
      <c r="N6" s="17"/>
      <c r="O6" s="17"/>
    </row>
    <row r="7" ht="20" customHeight="1" spans="1:15">
      <c r="A7" s="17"/>
      <c r="B7" s="28"/>
      <c r="C7" s="28"/>
      <c r="D7" s="16"/>
      <c r="E7" s="31"/>
      <c r="F7" s="28"/>
      <c r="G7" s="82"/>
      <c r="H7" s="58"/>
      <c r="I7" s="87"/>
      <c r="J7" s="86"/>
      <c r="K7" s="86"/>
      <c r="L7" s="86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5"/>
      <c r="J8" s="86"/>
      <c r="K8" s="86"/>
      <c r="L8" s="86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5"/>
      <c r="J9" s="86"/>
      <c r="K9" s="86"/>
      <c r="L9" s="86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5"/>
      <c r="J10" s="86"/>
      <c r="K10" s="86"/>
      <c r="L10" s="86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5"/>
      <c r="J11" s="86"/>
      <c r="K11" s="86"/>
      <c r="L11" s="86"/>
      <c r="M11" s="17"/>
      <c r="N11" s="17"/>
      <c r="O11" s="9"/>
    </row>
    <row r="12" s="2" customFormat="1" ht="18.75" spans="1:15">
      <c r="A12" s="18" t="s">
        <v>302</v>
      </c>
      <c r="B12" s="19"/>
      <c r="C12" s="32"/>
      <c r="D12" s="20"/>
      <c r="E12" s="21"/>
      <c r="F12" s="32"/>
      <c r="G12" s="17"/>
      <c r="H12" s="39"/>
      <c r="I12" s="33"/>
      <c r="J12" s="18" t="s">
        <v>303</v>
      </c>
      <c r="K12" s="19"/>
      <c r="L12" s="19"/>
      <c r="M12" s="20"/>
      <c r="N12" s="19"/>
      <c r="O12" s="26"/>
    </row>
    <row r="13" ht="61" customHeight="1" spans="1:15">
      <c r="A13" s="83" t="s">
        <v>304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306</v>
      </c>
      <c r="H2" s="4"/>
      <c r="I2" s="4" t="s">
        <v>307</v>
      </c>
      <c r="J2" s="4"/>
      <c r="K2" s="6" t="s">
        <v>308</v>
      </c>
      <c r="L2" s="73" t="s">
        <v>309</v>
      </c>
      <c r="M2" s="24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74"/>
      <c r="M3" s="25"/>
    </row>
    <row r="4" ht="22" customHeight="1" spans="1:13">
      <c r="A4" s="64">
        <v>1</v>
      </c>
      <c r="B4" s="16" t="s">
        <v>300</v>
      </c>
      <c r="C4" s="28" t="s">
        <v>298</v>
      </c>
      <c r="D4" s="28" t="s">
        <v>299</v>
      </c>
      <c r="E4" s="16" t="s">
        <v>118</v>
      </c>
      <c r="F4" s="13" t="s">
        <v>62</v>
      </c>
      <c r="G4" s="65">
        <v>-0.01</v>
      </c>
      <c r="H4" s="66">
        <v>-0.01</v>
      </c>
      <c r="I4" s="66">
        <v>-0.02</v>
      </c>
      <c r="J4" s="66">
        <v>-0.03</v>
      </c>
      <c r="K4" s="69"/>
      <c r="L4" s="17" t="s">
        <v>95</v>
      </c>
      <c r="M4" s="17" t="s">
        <v>313</v>
      </c>
    </row>
    <row r="5" ht="22" customHeight="1" spans="1:13">
      <c r="A5" s="64">
        <v>2</v>
      </c>
      <c r="B5" s="16" t="s">
        <v>300</v>
      </c>
      <c r="C5" s="28" t="s">
        <v>301</v>
      </c>
      <c r="D5" s="28" t="s">
        <v>299</v>
      </c>
      <c r="E5" s="16" t="s">
        <v>119</v>
      </c>
      <c r="F5" s="13" t="s">
        <v>62</v>
      </c>
      <c r="G5" s="65">
        <v>-0.01</v>
      </c>
      <c r="H5" s="66">
        <v>-0.01</v>
      </c>
      <c r="I5" s="66">
        <v>-0.01</v>
      </c>
      <c r="J5" s="66">
        <v>-0.03</v>
      </c>
      <c r="K5" s="69"/>
      <c r="L5" s="17" t="s">
        <v>95</v>
      </c>
      <c r="M5" s="17" t="s">
        <v>313</v>
      </c>
    </row>
    <row r="6" ht="22" customHeight="1" spans="1:13">
      <c r="A6" s="64"/>
      <c r="B6" s="28"/>
      <c r="C6" s="28"/>
      <c r="D6" s="28"/>
      <c r="E6" s="16"/>
      <c r="F6" s="31"/>
      <c r="G6" s="65"/>
      <c r="H6" s="65"/>
      <c r="I6" s="66"/>
      <c r="J6" s="66"/>
      <c r="K6" s="69"/>
      <c r="L6" s="17"/>
      <c r="M6" s="17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314</v>
      </c>
      <c r="B11" s="19"/>
      <c r="C11" s="19"/>
      <c r="D11" s="32"/>
      <c r="E11" s="20"/>
      <c r="F11" s="68"/>
      <c r="G11" s="33"/>
      <c r="H11" s="18" t="s">
        <v>303</v>
      </c>
      <c r="I11" s="19"/>
      <c r="J11" s="19"/>
      <c r="K11" s="20"/>
      <c r="L11" s="75"/>
      <c r="M11" s="26"/>
    </row>
    <row r="12" ht="84" customHeight="1" spans="1:13">
      <c r="A12" s="71" t="s">
        <v>315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0" t="s">
        <v>318</v>
      </c>
      <c r="H2" s="41"/>
      <c r="I2" s="61"/>
      <c r="J2" s="40" t="s">
        <v>319</v>
      </c>
      <c r="K2" s="41"/>
      <c r="L2" s="61"/>
      <c r="M2" s="40" t="s">
        <v>320</v>
      </c>
      <c r="N2" s="41"/>
      <c r="O2" s="61"/>
      <c r="P2" s="40" t="s">
        <v>321</v>
      </c>
      <c r="Q2" s="41"/>
      <c r="R2" s="61"/>
      <c r="S2" s="41" t="s">
        <v>322</v>
      </c>
      <c r="T2" s="41"/>
      <c r="U2" s="61"/>
      <c r="V2" s="36" t="s">
        <v>323</v>
      </c>
      <c r="W2" s="36" t="s">
        <v>297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324</v>
      </c>
      <c r="H3" s="4" t="s">
        <v>67</v>
      </c>
      <c r="I3" s="4" t="s">
        <v>288</v>
      </c>
      <c r="J3" s="4" t="s">
        <v>324</v>
      </c>
      <c r="K3" s="4" t="s">
        <v>67</v>
      </c>
      <c r="L3" s="4" t="s">
        <v>288</v>
      </c>
      <c r="M3" s="4" t="s">
        <v>324</v>
      </c>
      <c r="N3" s="4" t="s">
        <v>67</v>
      </c>
      <c r="O3" s="4" t="s">
        <v>288</v>
      </c>
      <c r="P3" s="4" t="s">
        <v>324</v>
      </c>
      <c r="Q3" s="4" t="s">
        <v>67</v>
      </c>
      <c r="R3" s="4" t="s">
        <v>288</v>
      </c>
      <c r="S3" s="4" t="s">
        <v>324</v>
      </c>
      <c r="T3" s="4" t="s">
        <v>67</v>
      </c>
      <c r="U3" s="4" t="s">
        <v>288</v>
      </c>
      <c r="V3" s="63"/>
      <c r="W3" s="63"/>
    </row>
    <row r="4" ht="18.75" spans="1:23">
      <c r="A4" s="43" t="s">
        <v>325</v>
      </c>
      <c r="B4" s="44" t="s">
        <v>300</v>
      </c>
      <c r="C4" s="28" t="s">
        <v>298</v>
      </c>
      <c r="D4" s="28" t="s">
        <v>299</v>
      </c>
      <c r="E4" s="16" t="s">
        <v>118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326</v>
      </c>
      <c r="W4" s="17"/>
    </row>
    <row r="5" ht="18.75" spans="1:23">
      <c r="A5" s="46"/>
      <c r="B5" s="47"/>
      <c r="C5" s="28" t="s">
        <v>301</v>
      </c>
      <c r="D5" s="28" t="s">
        <v>299</v>
      </c>
      <c r="E5" s="16" t="s">
        <v>119</v>
      </c>
      <c r="F5" s="13" t="s">
        <v>62</v>
      </c>
      <c r="G5" s="48" t="s">
        <v>327</v>
      </c>
      <c r="H5" s="49"/>
      <c r="I5" s="62"/>
      <c r="J5" s="48" t="s">
        <v>328</v>
      </c>
      <c r="K5" s="49"/>
      <c r="L5" s="62"/>
      <c r="M5" s="40" t="s">
        <v>329</v>
      </c>
      <c r="N5" s="41"/>
      <c r="O5" s="61"/>
      <c r="P5" s="40" t="s">
        <v>330</v>
      </c>
      <c r="Q5" s="41"/>
      <c r="R5" s="61"/>
      <c r="S5" s="41" t="s">
        <v>331</v>
      </c>
      <c r="T5" s="41"/>
      <c r="U5" s="61"/>
      <c r="V5" s="17"/>
      <c r="W5" s="17"/>
    </row>
    <row r="6" ht="18.75" spans="1:23">
      <c r="A6" s="46"/>
      <c r="B6" s="47"/>
      <c r="C6" s="28"/>
      <c r="D6" s="28"/>
      <c r="E6" s="16"/>
      <c r="F6" s="13"/>
      <c r="G6" s="50" t="s">
        <v>324</v>
      </c>
      <c r="H6" s="50" t="s">
        <v>67</v>
      </c>
      <c r="I6" s="50" t="s">
        <v>288</v>
      </c>
      <c r="J6" s="50" t="s">
        <v>324</v>
      </c>
      <c r="K6" s="50" t="s">
        <v>67</v>
      </c>
      <c r="L6" s="50" t="s">
        <v>288</v>
      </c>
      <c r="M6" s="4" t="s">
        <v>324</v>
      </c>
      <c r="N6" s="4" t="s">
        <v>67</v>
      </c>
      <c r="O6" s="4" t="s">
        <v>288</v>
      </c>
      <c r="P6" s="4" t="s">
        <v>324</v>
      </c>
      <c r="Q6" s="4" t="s">
        <v>67</v>
      </c>
      <c r="R6" s="4" t="s">
        <v>288</v>
      </c>
      <c r="S6" s="4" t="s">
        <v>324</v>
      </c>
      <c r="T6" s="4" t="s">
        <v>67</v>
      </c>
      <c r="U6" s="4" t="s">
        <v>288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332</v>
      </c>
      <c r="B17" s="19"/>
      <c r="C17" s="19"/>
      <c r="D17" s="19"/>
      <c r="E17" s="20"/>
      <c r="F17" s="21"/>
      <c r="G17" s="33"/>
      <c r="H17" s="39"/>
      <c r="I17" s="39"/>
      <c r="J17" s="18" t="s">
        <v>303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333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335</v>
      </c>
      <c r="B2" s="36" t="s">
        <v>284</v>
      </c>
      <c r="C2" s="36" t="s">
        <v>285</v>
      </c>
      <c r="D2" s="36" t="s">
        <v>286</v>
      </c>
      <c r="E2" s="36" t="s">
        <v>287</v>
      </c>
      <c r="F2" s="36" t="s">
        <v>288</v>
      </c>
      <c r="G2" s="35" t="s">
        <v>336</v>
      </c>
      <c r="H2" s="35" t="s">
        <v>337</v>
      </c>
      <c r="I2" s="35" t="s">
        <v>338</v>
      </c>
      <c r="J2" s="35" t="s">
        <v>337</v>
      </c>
      <c r="K2" s="35" t="s">
        <v>339</v>
      </c>
      <c r="L2" s="35" t="s">
        <v>337</v>
      </c>
      <c r="M2" s="36" t="s">
        <v>323</v>
      </c>
      <c r="N2" s="36" t="s">
        <v>297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335</v>
      </c>
      <c r="B4" s="38" t="s">
        <v>340</v>
      </c>
      <c r="C4" s="38" t="s">
        <v>324</v>
      </c>
      <c r="D4" s="38" t="s">
        <v>286</v>
      </c>
      <c r="E4" s="36" t="s">
        <v>287</v>
      </c>
      <c r="F4" s="36" t="s">
        <v>288</v>
      </c>
      <c r="G4" s="35" t="s">
        <v>336</v>
      </c>
      <c r="H4" s="35" t="s">
        <v>337</v>
      </c>
      <c r="I4" s="35" t="s">
        <v>338</v>
      </c>
      <c r="J4" s="35" t="s">
        <v>337</v>
      </c>
      <c r="K4" s="35" t="s">
        <v>339</v>
      </c>
      <c r="L4" s="35" t="s">
        <v>337</v>
      </c>
      <c r="M4" s="36" t="s">
        <v>323</v>
      </c>
      <c r="N4" s="36" t="s">
        <v>297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341</v>
      </c>
      <c r="B11" s="19"/>
      <c r="C11" s="19"/>
      <c r="D11" s="20"/>
      <c r="E11" s="21"/>
      <c r="F11" s="39"/>
      <c r="G11" s="33"/>
      <c r="H11" s="39"/>
      <c r="I11" s="18" t="s">
        <v>342</v>
      </c>
      <c r="J11" s="19"/>
      <c r="K11" s="19"/>
      <c r="L11" s="19"/>
      <c r="M11" s="19"/>
      <c r="N11" s="26"/>
    </row>
    <row r="12" ht="16.5" spans="1:14">
      <c r="A12" s="22" t="s">
        <v>343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323</v>
      </c>
      <c r="L2" s="5" t="s">
        <v>297</v>
      </c>
    </row>
    <row r="3" ht="18.75" spans="1:12">
      <c r="A3" s="27" t="s">
        <v>325</v>
      </c>
      <c r="B3" s="28" t="s">
        <v>300</v>
      </c>
      <c r="C3" s="28" t="s">
        <v>298</v>
      </c>
      <c r="D3" s="28" t="s">
        <v>299</v>
      </c>
      <c r="E3" s="16" t="s">
        <v>118</v>
      </c>
      <c r="F3" s="13" t="s">
        <v>62</v>
      </c>
      <c r="G3" s="29" t="s">
        <v>349</v>
      </c>
      <c r="H3" s="30" t="s">
        <v>350</v>
      </c>
      <c r="I3" s="30"/>
      <c r="J3" s="17"/>
      <c r="K3" s="34" t="s">
        <v>351</v>
      </c>
      <c r="L3" s="17" t="s">
        <v>313</v>
      </c>
    </row>
    <row r="4" ht="18.75" spans="1:12">
      <c r="A4" s="27" t="s">
        <v>325</v>
      </c>
      <c r="B4" s="28" t="s">
        <v>300</v>
      </c>
      <c r="C4" s="28" t="s">
        <v>301</v>
      </c>
      <c r="D4" s="28" t="s">
        <v>299</v>
      </c>
      <c r="E4" s="16" t="s">
        <v>119</v>
      </c>
      <c r="F4" s="13" t="s">
        <v>62</v>
      </c>
      <c r="G4" s="29" t="s">
        <v>349</v>
      </c>
      <c r="H4" s="30" t="s">
        <v>350</v>
      </c>
      <c r="I4" s="30"/>
      <c r="J4" s="17"/>
      <c r="K4" s="34" t="s">
        <v>351</v>
      </c>
      <c r="L4" s="17" t="s">
        <v>313</v>
      </c>
    </row>
    <row r="5" ht="18.75" spans="1:12">
      <c r="A5" s="27"/>
      <c r="B5" s="28"/>
      <c r="C5" s="28"/>
      <c r="D5" s="28"/>
      <c r="E5" s="16"/>
      <c r="F5" s="13"/>
      <c r="G5" s="29"/>
      <c r="H5" s="30"/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352</v>
      </c>
      <c r="B9" s="19"/>
      <c r="C9" s="19"/>
      <c r="D9" s="19"/>
      <c r="E9" s="20"/>
      <c r="F9" s="21"/>
      <c r="G9" s="33"/>
      <c r="H9" s="18" t="s">
        <v>353</v>
      </c>
      <c r="I9" s="19"/>
      <c r="J9" s="19"/>
      <c r="K9" s="19"/>
      <c r="L9" s="26"/>
    </row>
    <row r="10" ht="16.5" spans="1:12">
      <c r="A10" s="22" t="s">
        <v>354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324</v>
      </c>
      <c r="D2" s="5" t="s">
        <v>286</v>
      </c>
      <c r="E2" s="5" t="s">
        <v>287</v>
      </c>
      <c r="F2" s="4" t="s">
        <v>356</v>
      </c>
      <c r="G2" s="4" t="s">
        <v>307</v>
      </c>
      <c r="H2" s="6" t="s">
        <v>308</v>
      </c>
      <c r="I2" s="24" t="s">
        <v>310</v>
      </c>
    </row>
    <row r="3" s="1" customFormat="1" ht="16.5" spans="1:9">
      <c r="A3" s="4"/>
      <c r="B3" s="7"/>
      <c r="C3" s="7"/>
      <c r="D3" s="7"/>
      <c r="E3" s="7"/>
      <c r="F3" s="4" t="s">
        <v>357</v>
      </c>
      <c r="G3" s="4" t="s">
        <v>311</v>
      </c>
      <c r="H3" s="8"/>
      <c r="I3" s="25"/>
    </row>
    <row r="4" ht="49.5" spans="1:9">
      <c r="A4" s="9">
        <v>1</v>
      </c>
      <c r="B4" s="509" t="s">
        <v>358</v>
      </c>
      <c r="C4" s="510" t="s">
        <v>359</v>
      </c>
      <c r="D4" s="511" t="s">
        <v>360</v>
      </c>
      <c r="E4" s="13" t="s">
        <v>62</v>
      </c>
      <c r="F4" s="14">
        <v>0</v>
      </c>
      <c r="G4" s="14">
        <v>-0.01</v>
      </c>
      <c r="H4" s="14">
        <f>G4+F4</f>
        <v>-0.01</v>
      </c>
      <c r="I4" s="17" t="s">
        <v>313</v>
      </c>
    </row>
    <row r="5" ht="49.5" spans="1:9">
      <c r="A5" s="9">
        <v>2</v>
      </c>
      <c r="B5" s="509" t="s">
        <v>361</v>
      </c>
      <c r="C5" s="510" t="s">
        <v>362</v>
      </c>
      <c r="D5" s="511" t="s">
        <v>363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313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364</v>
      </c>
      <c r="B12" s="19"/>
      <c r="C12" s="19"/>
      <c r="D12" s="20"/>
      <c r="E12" s="21"/>
      <c r="F12" s="18" t="s">
        <v>365</v>
      </c>
      <c r="G12" s="19"/>
      <c r="H12" s="20"/>
      <c r="I12" s="26"/>
    </row>
    <row r="13" ht="16.5" spans="1:9">
      <c r="A13" s="22" t="s">
        <v>366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24" workbookViewId="0">
      <selection activeCell="A37" sqref="A37:K37"/>
    </sheetView>
  </sheetViews>
  <sheetFormatPr defaultColWidth="10.375" defaultRowHeight="16.5" customHeight="1"/>
  <cols>
    <col min="1" max="1" width="11.125" style="294" customWidth="1"/>
    <col min="2" max="9" width="10.375" style="294"/>
    <col min="10" max="10" width="8.875" style="294" customWidth="1"/>
    <col min="11" max="11" width="12" style="294" customWidth="1"/>
    <col min="12" max="16384" width="10.375" style="294"/>
  </cols>
  <sheetData>
    <row r="1" ht="21" spans="1:11">
      <c r="A1" s="403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ht="14.25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ht="14.25" spans="1:11">
      <c r="A4" s="305" t="s">
        <v>61</v>
      </c>
      <c r="B4" s="153" t="s">
        <v>62</v>
      </c>
      <c r="C4" s="154"/>
      <c r="D4" s="305" t="s">
        <v>63</v>
      </c>
      <c r="E4" s="306"/>
      <c r="F4" s="307">
        <v>45509</v>
      </c>
      <c r="G4" s="308"/>
      <c r="H4" s="305" t="s">
        <v>64</v>
      </c>
      <c r="I4" s="306"/>
      <c r="J4" s="153" t="s">
        <v>65</v>
      </c>
      <c r="K4" s="154" t="s">
        <v>66</v>
      </c>
    </row>
    <row r="5" ht="14.25" spans="1:11">
      <c r="A5" s="309" t="s">
        <v>67</v>
      </c>
      <c r="B5" s="153" t="s">
        <v>68</v>
      </c>
      <c r="C5" s="154"/>
      <c r="D5" s="305" t="s">
        <v>69</v>
      </c>
      <c r="E5" s="306"/>
      <c r="F5" s="307">
        <v>45474</v>
      </c>
      <c r="G5" s="308"/>
      <c r="H5" s="305" t="s">
        <v>70</v>
      </c>
      <c r="I5" s="306"/>
      <c r="J5" s="153" t="s">
        <v>65</v>
      </c>
      <c r="K5" s="154" t="s">
        <v>66</v>
      </c>
    </row>
    <row r="6" ht="14.25" spans="1:11">
      <c r="A6" s="305" t="s">
        <v>71</v>
      </c>
      <c r="B6" s="310" t="s">
        <v>72</v>
      </c>
      <c r="C6" s="311">
        <v>6</v>
      </c>
      <c r="D6" s="309" t="s">
        <v>73</v>
      </c>
      <c r="E6" s="312"/>
      <c r="F6" s="307">
        <v>45491</v>
      </c>
      <c r="G6" s="308"/>
      <c r="H6" s="305" t="s">
        <v>74</v>
      </c>
      <c r="I6" s="306"/>
      <c r="J6" s="153" t="s">
        <v>65</v>
      </c>
      <c r="K6" s="154" t="s">
        <v>66</v>
      </c>
    </row>
    <row r="7" ht="14.25" spans="1:11">
      <c r="A7" s="305" t="s">
        <v>75</v>
      </c>
      <c r="B7" s="313">
        <v>1565</v>
      </c>
      <c r="C7" s="314"/>
      <c r="D7" s="309" t="s">
        <v>76</v>
      </c>
      <c r="E7" s="315"/>
      <c r="F7" s="307">
        <v>45498</v>
      </c>
      <c r="G7" s="308"/>
      <c r="H7" s="305" t="s">
        <v>77</v>
      </c>
      <c r="I7" s="306"/>
      <c r="J7" s="153" t="s">
        <v>65</v>
      </c>
      <c r="K7" s="154" t="s">
        <v>66</v>
      </c>
    </row>
    <row r="8" ht="15" spans="1:11">
      <c r="A8" s="316" t="s">
        <v>78</v>
      </c>
      <c r="B8" s="317" t="s">
        <v>79</v>
      </c>
      <c r="C8" s="318"/>
      <c r="D8" s="319" t="s">
        <v>80</v>
      </c>
      <c r="E8" s="320"/>
      <c r="F8" s="321">
        <v>45499</v>
      </c>
      <c r="G8" s="322"/>
      <c r="H8" s="319" t="s">
        <v>81</v>
      </c>
      <c r="I8" s="320"/>
      <c r="J8" s="339" t="s">
        <v>65</v>
      </c>
      <c r="K8" s="371" t="s">
        <v>66</v>
      </c>
    </row>
    <row r="9" ht="15" spans="1:11">
      <c r="A9" s="404" t="s">
        <v>82</v>
      </c>
      <c r="B9" s="405"/>
      <c r="C9" s="405"/>
      <c r="D9" s="406"/>
      <c r="E9" s="406"/>
      <c r="F9" s="406"/>
      <c r="G9" s="406"/>
      <c r="H9" s="406"/>
      <c r="I9" s="406"/>
      <c r="J9" s="406"/>
      <c r="K9" s="457"/>
    </row>
    <row r="10" ht="15" spans="1:11">
      <c r="A10" s="407" t="s">
        <v>83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58"/>
    </row>
    <row r="11" ht="14.25" spans="1:11">
      <c r="A11" s="409" t="s">
        <v>84</v>
      </c>
      <c r="B11" s="410" t="s">
        <v>85</v>
      </c>
      <c r="C11" s="411" t="s">
        <v>86</v>
      </c>
      <c r="D11" s="412"/>
      <c r="E11" s="413" t="s">
        <v>87</v>
      </c>
      <c r="F11" s="410" t="s">
        <v>85</v>
      </c>
      <c r="G11" s="411" t="s">
        <v>86</v>
      </c>
      <c r="H11" s="411" t="s">
        <v>88</v>
      </c>
      <c r="I11" s="413" t="s">
        <v>89</v>
      </c>
      <c r="J11" s="410" t="s">
        <v>85</v>
      </c>
      <c r="K11" s="459" t="s">
        <v>86</v>
      </c>
    </row>
    <row r="12" ht="14.25" spans="1:11">
      <c r="A12" s="309" t="s">
        <v>90</v>
      </c>
      <c r="B12" s="329" t="s">
        <v>85</v>
      </c>
      <c r="C12" s="153" t="s">
        <v>86</v>
      </c>
      <c r="D12" s="315"/>
      <c r="E12" s="312" t="s">
        <v>91</v>
      </c>
      <c r="F12" s="329" t="s">
        <v>85</v>
      </c>
      <c r="G12" s="153" t="s">
        <v>86</v>
      </c>
      <c r="H12" s="153" t="s">
        <v>88</v>
      </c>
      <c r="I12" s="312" t="s">
        <v>92</v>
      </c>
      <c r="J12" s="329" t="s">
        <v>85</v>
      </c>
      <c r="K12" s="154" t="s">
        <v>86</v>
      </c>
    </row>
    <row r="13" ht="14.25" spans="1:11">
      <c r="A13" s="309" t="s">
        <v>93</v>
      </c>
      <c r="B13" s="329" t="s">
        <v>85</v>
      </c>
      <c r="C13" s="153" t="s">
        <v>86</v>
      </c>
      <c r="D13" s="315"/>
      <c r="E13" s="312" t="s">
        <v>94</v>
      </c>
      <c r="F13" s="153" t="s">
        <v>95</v>
      </c>
      <c r="G13" s="153" t="s">
        <v>96</v>
      </c>
      <c r="H13" s="153" t="s">
        <v>88</v>
      </c>
      <c r="I13" s="312" t="s">
        <v>97</v>
      </c>
      <c r="J13" s="329" t="s">
        <v>85</v>
      </c>
      <c r="K13" s="154" t="s">
        <v>86</v>
      </c>
    </row>
    <row r="14" ht="15" spans="1:11">
      <c r="A14" s="319" t="s">
        <v>98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73"/>
    </row>
    <row r="15" ht="15" spans="1:11">
      <c r="A15" s="407" t="s">
        <v>99</v>
      </c>
      <c r="B15" s="408"/>
      <c r="C15" s="408"/>
      <c r="D15" s="408"/>
      <c r="E15" s="408"/>
      <c r="F15" s="408"/>
      <c r="G15" s="408"/>
      <c r="H15" s="408"/>
      <c r="I15" s="408"/>
      <c r="J15" s="408"/>
      <c r="K15" s="458"/>
    </row>
    <row r="16" ht="14.25" spans="1:11">
      <c r="A16" s="414" t="s">
        <v>100</v>
      </c>
      <c r="B16" s="411" t="s">
        <v>95</v>
      </c>
      <c r="C16" s="411" t="s">
        <v>96</v>
      </c>
      <c r="D16" s="415"/>
      <c r="E16" s="416" t="s">
        <v>101</v>
      </c>
      <c r="F16" s="411" t="s">
        <v>95</v>
      </c>
      <c r="G16" s="411" t="s">
        <v>96</v>
      </c>
      <c r="H16" s="417"/>
      <c r="I16" s="416" t="s">
        <v>102</v>
      </c>
      <c r="J16" s="411" t="s">
        <v>95</v>
      </c>
      <c r="K16" s="459" t="s">
        <v>96</v>
      </c>
    </row>
    <row r="17" customHeight="1" spans="1:22">
      <c r="A17" s="346" t="s">
        <v>103</v>
      </c>
      <c r="B17" s="153" t="s">
        <v>95</v>
      </c>
      <c r="C17" s="153" t="s">
        <v>96</v>
      </c>
      <c r="D17" s="418"/>
      <c r="E17" s="347" t="s">
        <v>104</v>
      </c>
      <c r="F17" s="153" t="s">
        <v>95</v>
      </c>
      <c r="G17" s="153" t="s">
        <v>96</v>
      </c>
      <c r="H17" s="419"/>
      <c r="I17" s="347" t="s">
        <v>105</v>
      </c>
      <c r="J17" s="153" t="s">
        <v>95</v>
      </c>
      <c r="K17" s="154" t="s">
        <v>96</v>
      </c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  <row r="18" ht="18" customHeight="1" spans="1:11">
      <c r="A18" s="420" t="s">
        <v>106</v>
      </c>
      <c r="B18" s="421"/>
      <c r="C18" s="421"/>
      <c r="D18" s="421"/>
      <c r="E18" s="421"/>
      <c r="F18" s="421"/>
      <c r="G18" s="421"/>
      <c r="H18" s="421"/>
      <c r="I18" s="421"/>
      <c r="J18" s="421"/>
      <c r="K18" s="461"/>
    </row>
    <row r="19" s="402" customFormat="1" ht="18" customHeight="1" spans="1:11">
      <c r="A19" s="407" t="s">
        <v>107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58"/>
    </row>
    <row r="20" customHeight="1" spans="1:11">
      <c r="A20" s="422" t="s">
        <v>108</v>
      </c>
      <c r="B20" s="423"/>
      <c r="C20" s="423"/>
      <c r="D20" s="423"/>
      <c r="E20" s="423"/>
      <c r="F20" s="423"/>
      <c r="G20" s="423"/>
      <c r="H20" s="423"/>
      <c r="I20" s="423"/>
      <c r="J20" s="423"/>
      <c r="K20" s="462"/>
    </row>
    <row r="21" ht="21.75" customHeight="1" spans="1:11">
      <c r="A21" s="424" t="s">
        <v>109</v>
      </c>
      <c r="B21" s="425" t="s">
        <v>110</v>
      </c>
      <c r="C21" s="426" t="s">
        <v>111</v>
      </c>
      <c r="D21" s="426" t="s">
        <v>112</v>
      </c>
      <c r="E21" s="426" t="s">
        <v>113</v>
      </c>
      <c r="F21" s="426" t="s">
        <v>114</v>
      </c>
      <c r="G21" s="426" t="s">
        <v>115</v>
      </c>
      <c r="H21" s="427" t="s">
        <v>116</v>
      </c>
      <c r="I21" s="463"/>
      <c r="J21" s="464"/>
      <c r="K21" s="378" t="s">
        <v>117</v>
      </c>
    </row>
    <row r="22" ht="23" customHeight="1" spans="1:11">
      <c r="A22" s="428" t="s">
        <v>118</v>
      </c>
      <c r="B22" s="429"/>
      <c r="C22" s="429" t="s">
        <v>95</v>
      </c>
      <c r="D22" s="429" t="s">
        <v>95</v>
      </c>
      <c r="E22" s="429" t="s">
        <v>95</v>
      </c>
      <c r="F22" s="429" t="s">
        <v>95</v>
      </c>
      <c r="G22" s="429" t="s">
        <v>95</v>
      </c>
      <c r="H22" s="429" t="s">
        <v>95</v>
      </c>
      <c r="I22" s="429"/>
      <c r="J22" s="429"/>
      <c r="K22" s="465" t="s">
        <v>95</v>
      </c>
    </row>
    <row r="23" ht="23" customHeight="1" spans="1:11">
      <c r="A23" s="428" t="s">
        <v>119</v>
      </c>
      <c r="B23" s="429" t="s">
        <v>95</v>
      </c>
      <c r="C23" s="429" t="s">
        <v>95</v>
      </c>
      <c r="D23" s="429" t="s">
        <v>95</v>
      </c>
      <c r="E23" s="429" t="s">
        <v>95</v>
      </c>
      <c r="F23" s="429" t="s">
        <v>95</v>
      </c>
      <c r="G23" s="429" t="s">
        <v>95</v>
      </c>
      <c r="H23" s="429" t="s">
        <v>95</v>
      </c>
      <c r="I23" s="429"/>
      <c r="J23" s="429"/>
      <c r="K23" s="465" t="s">
        <v>95</v>
      </c>
    </row>
    <row r="24" ht="23" customHeight="1" spans="1:11">
      <c r="A24" s="430"/>
      <c r="B24" s="431"/>
      <c r="C24" s="429"/>
      <c r="D24" s="429"/>
      <c r="E24" s="429"/>
      <c r="F24" s="429"/>
      <c r="G24" s="429"/>
      <c r="H24" s="429"/>
      <c r="I24" s="429"/>
      <c r="J24" s="429"/>
      <c r="K24" s="465"/>
    </row>
    <row r="25" ht="23" customHeight="1" spans="1:11">
      <c r="A25" s="432"/>
      <c r="B25" s="433"/>
      <c r="C25" s="429"/>
      <c r="D25" s="429"/>
      <c r="E25" s="429"/>
      <c r="F25" s="429"/>
      <c r="G25" s="429"/>
      <c r="H25" s="429"/>
      <c r="I25" s="433"/>
      <c r="J25" s="433"/>
      <c r="K25" s="466"/>
    </row>
    <row r="26" ht="23" customHeight="1" spans="1:11">
      <c r="A26" s="434"/>
      <c r="B26" s="433"/>
      <c r="C26" s="433"/>
      <c r="D26" s="433"/>
      <c r="E26" s="433"/>
      <c r="F26" s="433"/>
      <c r="G26" s="433"/>
      <c r="H26" s="433"/>
      <c r="I26" s="433"/>
      <c r="J26" s="433"/>
      <c r="K26" s="466"/>
    </row>
    <row r="27" ht="23" customHeight="1" spans="1:11">
      <c r="A27" s="434"/>
      <c r="B27" s="433"/>
      <c r="C27" s="433"/>
      <c r="D27" s="433"/>
      <c r="E27" s="433"/>
      <c r="F27" s="433"/>
      <c r="G27" s="433"/>
      <c r="H27" s="433"/>
      <c r="I27" s="433"/>
      <c r="J27" s="433"/>
      <c r="K27" s="466"/>
    </row>
    <row r="28" ht="18" customHeight="1" spans="1:11">
      <c r="A28" s="435" t="s">
        <v>120</v>
      </c>
      <c r="B28" s="436"/>
      <c r="C28" s="436"/>
      <c r="D28" s="436"/>
      <c r="E28" s="436"/>
      <c r="F28" s="436"/>
      <c r="G28" s="436"/>
      <c r="H28" s="436"/>
      <c r="I28" s="436"/>
      <c r="J28" s="436"/>
      <c r="K28" s="467"/>
    </row>
    <row r="29" ht="18.75" customHeight="1" spans="1:11">
      <c r="A29" s="437"/>
      <c r="B29" s="438"/>
      <c r="C29" s="438"/>
      <c r="D29" s="438"/>
      <c r="E29" s="438"/>
      <c r="F29" s="438"/>
      <c r="G29" s="438"/>
      <c r="H29" s="438"/>
      <c r="I29" s="438"/>
      <c r="J29" s="438"/>
      <c r="K29" s="468"/>
    </row>
    <row r="30" ht="18.75" customHeight="1" spans="1:11">
      <c r="A30" s="439"/>
      <c r="B30" s="440"/>
      <c r="C30" s="440"/>
      <c r="D30" s="440"/>
      <c r="E30" s="440"/>
      <c r="F30" s="440"/>
      <c r="G30" s="440"/>
      <c r="H30" s="440"/>
      <c r="I30" s="440"/>
      <c r="J30" s="440"/>
      <c r="K30" s="469"/>
    </row>
    <row r="31" ht="18" customHeight="1" spans="1:11">
      <c r="A31" s="435" t="s">
        <v>121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67"/>
    </row>
    <row r="32" ht="14.25" spans="1:11">
      <c r="A32" s="441" t="s">
        <v>122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0"/>
    </row>
    <row r="33" ht="15" spans="1:11">
      <c r="A33" s="161" t="s">
        <v>123</v>
      </c>
      <c r="B33" s="162"/>
      <c r="C33" s="153" t="s">
        <v>65</v>
      </c>
      <c r="D33" s="153" t="s">
        <v>66</v>
      </c>
      <c r="E33" s="443" t="s">
        <v>124</v>
      </c>
      <c r="F33" s="444"/>
      <c r="G33" s="444"/>
      <c r="H33" s="444"/>
      <c r="I33" s="444"/>
      <c r="J33" s="444"/>
      <c r="K33" s="471"/>
    </row>
    <row r="34" ht="15" spans="1:11">
      <c r="A34" s="445" t="s">
        <v>125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</row>
    <row r="35" ht="21" customHeight="1" spans="1:11">
      <c r="A35" s="446" t="s">
        <v>126</v>
      </c>
      <c r="B35" s="447"/>
      <c r="C35" s="447"/>
      <c r="D35" s="447"/>
      <c r="E35" s="447"/>
      <c r="F35" s="447"/>
      <c r="G35" s="447"/>
      <c r="H35" s="447"/>
      <c r="I35" s="447"/>
      <c r="J35" s="447"/>
      <c r="K35" s="472"/>
    </row>
    <row r="36" ht="21" customHeight="1" spans="1:11">
      <c r="A36" s="354" t="s">
        <v>127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 t="s">
        <v>128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15" spans="1:11">
      <c r="A42" s="349" t="s">
        <v>129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82"/>
    </row>
    <row r="43" ht="15" spans="1:11">
      <c r="A43" s="407" t="s">
        <v>130</v>
      </c>
      <c r="B43" s="408"/>
      <c r="C43" s="408"/>
      <c r="D43" s="408"/>
      <c r="E43" s="408"/>
      <c r="F43" s="408"/>
      <c r="G43" s="408"/>
      <c r="H43" s="408"/>
      <c r="I43" s="408"/>
      <c r="J43" s="408"/>
      <c r="K43" s="458"/>
    </row>
    <row r="44" ht="14.25" spans="1:11">
      <c r="A44" s="414" t="s">
        <v>131</v>
      </c>
      <c r="B44" s="411" t="s">
        <v>95</v>
      </c>
      <c r="C44" s="411" t="s">
        <v>96</v>
      </c>
      <c r="D44" s="411" t="s">
        <v>88</v>
      </c>
      <c r="E44" s="416" t="s">
        <v>132</v>
      </c>
      <c r="F44" s="411" t="s">
        <v>95</v>
      </c>
      <c r="G44" s="411" t="s">
        <v>96</v>
      </c>
      <c r="H44" s="411" t="s">
        <v>88</v>
      </c>
      <c r="I44" s="416" t="s">
        <v>133</v>
      </c>
      <c r="J44" s="411" t="s">
        <v>95</v>
      </c>
      <c r="K44" s="459" t="s">
        <v>96</v>
      </c>
    </row>
    <row r="45" ht="14.25" spans="1:11">
      <c r="A45" s="346" t="s">
        <v>87</v>
      </c>
      <c r="B45" s="153" t="s">
        <v>95</v>
      </c>
      <c r="C45" s="153" t="s">
        <v>96</v>
      </c>
      <c r="D45" s="153" t="s">
        <v>88</v>
      </c>
      <c r="E45" s="347" t="s">
        <v>94</v>
      </c>
      <c r="F45" s="153" t="s">
        <v>95</v>
      </c>
      <c r="G45" s="153" t="s">
        <v>96</v>
      </c>
      <c r="H45" s="153" t="s">
        <v>88</v>
      </c>
      <c r="I45" s="347" t="s">
        <v>105</v>
      </c>
      <c r="J45" s="153" t="s">
        <v>95</v>
      </c>
      <c r="K45" s="154" t="s">
        <v>96</v>
      </c>
    </row>
    <row r="46" ht="15" spans="1:11">
      <c r="A46" s="319" t="s">
        <v>98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73"/>
    </row>
    <row r="47" ht="15" spans="1:11">
      <c r="A47" s="445" t="s">
        <v>134</v>
      </c>
      <c r="B47" s="445"/>
      <c r="C47" s="445"/>
      <c r="D47" s="445"/>
      <c r="E47" s="445"/>
      <c r="F47" s="445"/>
      <c r="G47" s="445"/>
      <c r="H47" s="445"/>
      <c r="I47" s="445"/>
      <c r="J47" s="445"/>
      <c r="K47" s="445"/>
    </row>
    <row r="48" ht="15" spans="1:11">
      <c r="A48" s="446"/>
      <c r="B48" s="447"/>
      <c r="C48" s="447"/>
      <c r="D48" s="447"/>
      <c r="E48" s="447"/>
      <c r="F48" s="447"/>
      <c r="G48" s="447"/>
      <c r="H48" s="447"/>
      <c r="I48" s="447"/>
      <c r="J48" s="447"/>
      <c r="K48" s="472"/>
    </row>
    <row r="49" ht="15" spans="1:11">
      <c r="A49" s="448" t="s">
        <v>135</v>
      </c>
      <c r="B49" s="449" t="s">
        <v>136</v>
      </c>
      <c r="C49" s="449"/>
      <c r="D49" s="450" t="s">
        <v>137</v>
      </c>
      <c r="E49" s="451" t="s">
        <v>138</v>
      </c>
      <c r="F49" s="452" t="s">
        <v>139</v>
      </c>
      <c r="G49" s="453">
        <v>45488</v>
      </c>
      <c r="H49" s="454" t="s">
        <v>140</v>
      </c>
      <c r="I49" s="473"/>
      <c r="J49" s="474" t="s">
        <v>141</v>
      </c>
      <c r="K49" s="475"/>
    </row>
    <row r="50" ht="15" spans="1:11">
      <c r="A50" s="445" t="s">
        <v>142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5"/>
    </row>
    <row r="51" ht="24" customHeight="1" spans="1:11">
      <c r="A51" s="455" t="s">
        <v>143</v>
      </c>
      <c r="B51" s="456"/>
      <c r="C51" s="456"/>
      <c r="D51" s="456"/>
      <c r="E51" s="456"/>
      <c r="F51" s="456"/>
      <c r="G51" s="456"/>
      <c r="H51" s="456"/>
      <c r="I51" s="456"/>
      <c r="J51" s="456"/>
      <c r="K51" s="476"/>
    </row>
    <row r="52" ht="15" spans="1:11">
      <c r="A52" s="448" t="s">
        <v>135</v>
      </c>
      <c r="B52" s="449" t="s">
        <v>136</v>
      </c>
      <c r="C52" s="449"/>
      <c r="D52" s="450" t="s">
        <v>137</v>
      </c>
      <c r="E52" s="451" t="s">
        <v>138</v>
      </c>
      <c r="F52" s="452" t="s">
        <v>144</v>
      </c>
      <c r="G52" s="453">
        <v>45488</v>
      </c>
      <c r="H52" s="454" t="s">
        <v>140</v>
      </c>
      <c r="I52" s="473"/>
      <c r="J52" s="474" t="s">
        <v>141</v>
      </c>
      <c r="K52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workbookViewId="0">
      <selection activeCell="N11" sqref="N11"/>
    </sheetView>
  </sheetViews>
  <sheetFormatPr defaultColWidth="9" defaultRowHeight="14.25"/>
  <cols>
    <col min="1" max="1" width="19.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225" t="str">
        <f>首期!B4</f>
        <v>TACCAM92228</v>
      </c>
      <c r="C2" s="226"/>
      <c r="D2" s="225"/>
      <c r="E2" s="100" t="s">
        <v>67</v>
      </c>
      <c r="F2" s="101" t="str">
        <f>首期!B5</f>
        <v>女式抓绒服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240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2"/>
      <c r="B4" s="227" t="s">
        <v>110</v>
      </c>
      <c r="C4" s="227" t="s">
        <v>111</v>
      </c>
      <c r="D4" s="228" t="s">
        <v>112</v>
      </c>
      <c r="E4" s="227" t="s">
        <v>113</v>
      </c>
      <c r="F4" s="227" t="s">
        <v>114</v>
      </c>
      <c r="G4" s="227" t="s">
        <v>115</v>
      </c>
      <c r="H4" s="108"/>
      <c r="I4" s="240"/>
      <c r="J4" s="393"/>
      <c r="K4" s="394" t="s">
        <v>112</v>
      </c>
      <c r="L4" s="394" t="s">
        <v>148</v>
      </c>
      <c r="M4" s="394" t="s">
        <v>149</v>
      </c>
      <c r="N4" s="395"/>
      <c r="O4" s="396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2"/>
      <c r="B5" s="227" t="s">
        <v>150</v>
      </c>
      <c r="C5" s="227" t="s">
        <v>151</v>
      </c>
      <c r="D5" s="228" t="s">
        <v>152</v>
      </c>
      <c r="E5" s="227" t="s">
        <v>153</v>
      </c>
      <c r="F5" s="227" t="s">
        <v>154</v>
      </c>
      <c r="G5" s="227" t="s">
        <v>155</v>
      </c>
      <c r="H5" s="108"/>
      <c r="I5" s="240"/>
      <c r="J5" s="136"/>
      <c r="K5" s="397" t="s">
        <v>118</v>
      </c>
      <c r="L5" s="398" t="s">
        <v>112</v>
      </c>
      <c r="M5" s="398" t="s">
        <v>112</v>
      </c>
      <c r="N5" s="399"/>
      <c r="O5" s="400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229" t="s">
        <v>156</v>
      </c>
      <c r="B6" s="230">
        <f t="shared" ref="B6:B11" si="0">C6-1</f>
        <v>59</v>
      </c>
      <c r="C6" s="230">
        <f>D6-2</f>
        <v>60</v>
      </c>
      <c r="D6" s="231">
        <v>62</v>
      </c>
      <c r="E6" s="230">
        <f>D6+2</f>
        <v>64</v>
      </c>
      <c r="F6" s="230">
        <f>E6+2</f>
        <v>66</v>
      </c>
      <c r="G6" s="230">
        <f>F6+1</f>
        <v>67</v>
      </c>
      <c r="H6" s="110"/>
      <c r="I6" s="240"/>
      <c r="J6" s="136"/>
      <c r="K6" s="136" t="s">
        <v>157</v>
      </c>
      <c r="L6" s="136" t="s">
        <v>158</v>
      </c>
      <c r="M6" s="136" t="s">
        <v>158</v>
      </c>
      <c r="N6" s="136"/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229" t="s">
        <v>159</v>
      </c>
      <c r="B7" s="230">
        <f t="shared" si="0"/>
        <v>59</v>
      </c>
      <c r="C7" s="230">
        <f>D7-2</f>
        <v>60</v>
      </c>
      <c r="D7" s="231">
        <v>62</v>
      </c>
      <c r="E7" s="230">
        <f>D7+2</f>
        <v>64</v>
      </c>
      <c r="F7" s="230">
        <f>E7+2</f>
        <v>66</v>
      </c>
      <c r="G7" s="230">
        <f>F7+1</f>
        <v>67</v>
      </c>
      <c r="H7" s="110"/>
      <c r="I7" s="240"/>
      <c r="J7" s="136"/>
      <c r="K7" s="136"/>
      <c r="L7" s="136" t="s">
        <v>158</v>
      </c>
      <c r="M7" s="136" t="s">
        <v>158</v>
      </c>
      <c r="N7" s="136"/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229" t="s">
        <v>160</v>
      </c>
      <c r="B8" s="230">
        <f t="shared" ref="B8:B10" si="1">C8-4</f>
        <v>98</v>
      </c>
      <c r="C8" s="230">
        <f t="shared" ref="C8:C10" si="2">D8-4</f>
        <v>102</v>
      </c>
      <c r="D8" s="231">
        <v>106</v>
      </c>
      <c r="E8" s="230">
        <f t="shared" ref="E8:E10" si="3">D8+4</f>
        <v>110</v>
      </c>
      <c r="F8" s="230">
        <f>E8+4</f>
        <v>114</v>
      </c>
      <c r="G8" s="230">
        <f t="shared" ref="G8:G10" si="4">F8+6</f>
        <v>120</v>
      </c>
      <c r="H8" s="110"/>
      <c r="I8" s="240"/>
      <c r="J8" s="136"/>
      <c r="K8" s="401" t="s">
        <v>161</v>
      </c>
      <c r="L8" s="136" t="s">
        <v>162</v>
      </c>
      <c r="M8" s="136" t="s">
        <v>162</v>
      </c>
      <c r="N8" s="136"/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229" t="s">
        <v>163</v>
      </c>
      <c r="B9" s="230">
        <f t="shared" si="1"/>
        <v>96</v>
      </c>
      <c r="C9" s="230">
        <f t="shared" si="2"/>
        <v>100</v>
      </c>
      <c r="D9" s="231">
        <v>104</v>
      </c>
      <c r="E9" s="230">
        <f t="shared" si="3"/>
        <v>108</v>
      </c>
      <c r="F9" s="230">
        <f>E9+5</f>
        <v>113</v>
      </c>
      <c r="G9" s="230">
        <f t="shared" si="4"/>
        <v>119</v>
      </c>
      <c r="H9" s="110"/>
      <c r="I9" s="240"/>
      <c r="J9" s="136"/>
      <c r="K9" s="136" t="s">
        <v>158</v>
      </c>
      <c r="L9" s="136" t="s">
        <v>158</v>
      </c>
      <c r="M9" s="136" t="s">
        <v>158</v>
      </c>
      <c r="N9" s="136"/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229" t="s">
        <v>164</v>
      </c>
      <c r="B10" s="230">
        <f t="shared" si="1"/>
        <v>98</v>
      </c>
      <c r="C10" s="230">
        <f t="shared" si="2"/>
        <v>102</v>
      </c>
      <c r="D10" s="231">
        <v>106</v>
      </c>
      <c r="E10" s="230">
        <f t="shared" si="3"/>
        <v>110</v>
      </c>
      <c r="F10" s="230">
        <f>E10+5</f>
        <v>115</v>
      </c>
      <c r="G10" s="230">
        <f t="shared" si="4"/>
        <v>121</v>
      </c>
      <c r="H10" s="110"/>
      <c r="I10" s="240"/>
      <c r="J10" s="136"/>
      <c r="K10" s="136" t="s">
        <v>162</v>
      </c>
      <c r="L10" s="136" t="s">
        <v>158</v>
      </c>
      <c r="M10" s="136" t="s">
        <v>165</v>
      </c>
      <c r="N10" s="136"/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229" t="s">
        <v>166</v>
      </c>
      <c r="B11" s="230">
        <f t="shared" si="0"/>
        <v>42</v>
      </c>
      <c r="C11" s="230">
        <f>D11-1</f>
        <v>43</v>
      </c>
      <c r="D11" s="232">
        <v>44</v>
      </c>
      <c r="E11" s="230">
        <f>D11+1</f>
        <v>45</v>
      </c>
      <c r="F11" s="230">
        <f>E11+1</f>
        <v>46</v>
      </c>
      <c r="G11" s="230">
        <f>F11+1.2</f>
        <v>47.2</v>
      </c>
      <c r="H11" s="110"/>
      <c r="I11" s="240"/>
      <c r="J11" s="136"/>
      <c r="K11" s="401" t="s">
        <v>162</v>
      </c>
      <c r="L11" s="136" t="s">
        <v>157</v>
      </c>
      <c r="M11" s="136" t="s">
        <v>157</v>
      </c>
      <c r="N11" s="136"/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233" t="s">
        <v>167</v>
      </c>
      <c r="B12" s="230">
        <f t="shared" ref="B12:B18" si="5">C12-0.5</f>
        <v>58.5</v>
      </c>
      <c r="C12" s="230">
        <f>D12-1</f>
        <v>59</v>
      </c>
      <c r="D12" s="232">
        <v>60</v>
      </c>
      <c r="E12" s="230">
        <f>D12+1</f>
        <v>61</v>
      </c>
      <c r="F12" s="230">
        <f>E12+1</f>
        <v>62</v>
      </c>
      <c r="G12" s="230">
        <f>F12+0.5</f>
        <v>62.5</v>
      </c>
      <c r="H12" s="115"/>
      <c r="I12" s="240"/>
      <c r="J12" s="136"/>
      <c r="K12" s="136" t="s">
        <v>158</v>
      </c>
      <c r="L12" s="136" t="s">
        <v>168</v>
      </c>
      <c r="M12" s="136" t="s">
        <v>168</v>
      </c>
      <c r="N12" s="136"/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229" t="s">
        <v>169</v>
      </c>
      <c r="B13" s="230">
        <f>C13-0.8</f>
        <v>17.9</v>
      </c>
      <c r="C13" s="230">
        <f>D13-0.8</f>
        <v>18.7</v>
      </c>
      <c r="D13" s="231">
        <v>19.5</v>
      </c>
      <c r="E13" s="230">
        <f>D13+0.8</f>
        <v>20.3</v>
      </c>
      <c r="F13" s="230">
        <f>E13+0.8</f>
        <v>21.1</v>
      </c>
      <c r="G13" s="230">
        <f>F13+1.3</f>
        <v>22.4</v>
      </c>
      <c r="H13" s="115"/>
      <c r="I13" s="240"/>
      <c r="J13" s="136"/>
      <c r="K13" s="136" t="s">
        <v>158</v>
      </c>
      <c r="L13" s="136" t="s">
        <v>170</v>
      </c>
      <c r="M13" s="136" t="s">
        <v>170</v>
      </c>
      <c r="N13" s="136"/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229" t="s">
        <v>171</v>
      </c>
      <c r="B14" s="230">
        <f>C14-0.7</f>
        <v>15.1</v>
      </c>
      <c r="C14" s="230">
        <f>D14-0.7</f>
        <v>15.8</v>
      </c>
      <c r="D14" s="231">
        <v>16.5</v>
      </c>
      <c r="E14" s="230">
        <f>D14+0.7</f>
        <v>17.2</v>
      </c>
      <c r="F14" s="230">
        <f>E14+0.7</f>
        <v>17.9</v>
      </c>
      <c r="G14" s="234">
        <f>F14+0.9</f>
        <v>18.8</v>
      </c>
      <c r="H14" s="110"/>
      <c r="I14" s="240"/>
      <c r="J14" s="136"/>
      <c r="K14" s="136" t="s">
        <v>157</v>
      </c>
      <c r="L14" s="136" t="s">
        <v>158</v>
      </c>
      <c r="M14" s="136" t="s">
        <v>158</v>
      </c>
      <c r="N14" s="136"/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229" t="s">
        <v>172</v>
      </c>
      <c r="B15" s="230">
        <f t="shared" si="5"/>
        <v>9</v>
      </c>
      <c r="C15" s="230">
        <f t="shared" ref="C15:C18" si="6">D15-0.5</f>
        <v>9.5</v>
      </c>
      <c r="D15" s="231">
        <v>10</v>
      </c>
      <c r="E15" s="230">
        <f t="shared" ref="E15:E20" si="7">D15+0.5</f>
        <v>10.5</v>
      </c>
      <c r="F15" s="230">
        <f t="shared" ref="F15:F20" si="8">E15+0.5</f>
        <v>11</v>
      </c>
      <c r="G15" s="230">
        <f>F15+0.7</f>
        <v>11.7</v>
      </c>
      <c r="H15" s="110"/>
      <c r="I15" s="240"/>
      <c r="J15" s="136"/>
      <c r="K15" s="136" t="s">
        <v>173</v>
      </c>
      <c r="L15" s="136" t="s">
        <v>158</v>
      </c>
      <c r="M15" s="136" t="s">
        <v>158</v>
      </c>
      <c r="N15" s="136"/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229" t="s">
        <v>174</v>
      </c>
      <c r="B16" s="230">
        <f>C16</f>
        <v>8</v>
      </c>
      <c r="C16" s="230">
        <f>D16</f>
        <v>8</v>
      </c>
      <c r="D16" s="231">
        <v>8</v>
      </c>
      <c r="E16" s="230">
        <f t="shared" ref="E16:G16" si="9">D16</f>
        <v>8</v>
      </c>
      <c r="F16" s="230">
        <f t="shared" si="9"/>
        <v>8</v>
      </c>
      <c r="G16" s="230">
        <f t="shared" si="9"/>
        <v>8</v>
      </c>
      <c r="H16" s="110"/>
      <c r="I16" s="240"/>
      <c r="J16" s="136"/>
      <c r="K16" s="136"/>
      <c r="L16" s="136" t="s">
        <v>158</v>
      </c>
      <c r="M16" s="136" t="s">
        <v>158</v>
      </c>
      <c r="N16" s="136"/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235" t="s">
        <v>175</v>
      </c>
      <c r="B17" s="115">
        <f t="shared" si="5"/>
        <v>33</v>
      </c>
      <c r="C17" s="115">
        <f t="shared" si="6"/>
        <v>33.5</v>
      </c>
      <c r="D17" s="236">
        <v>34</v>
      </c>
      <c r="E17" s="115">
        <f t="shared" ref="E17:G17" si="10">D17+0.5</f>
        <v>34.5</v>
      </c>
      <c r="F17" s="115">
        <f t="shared" si="10"/>
        <v>35</v>
      </c>
      <c r="G17" s="115">
        <f t="shared" si="10"/>
        <v>35.5</v>
      </c>
      <c r="H17" s="110"/>
      <c r="I17" s="240"/>
      <c r="J17" s="136"/>
      <c r="K17" s="136"/>
      <c r="L17" s="136" t="s">
        <v>168</v>
      </c>
      <c r="M17" s="136" t="s">
        <v>168</v>
      </c>
      <c r="N17" s="136"/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235" t="s">
        <v>176</v>
      </c>
      <c r="B18" s="115">
        <f t="shared" si="5"/>
        <v>24</v>
      </c>
      <c r="C18" s="115">
        <f t="shared" si="6"/>
        <v>24.5</v>
      </c>
      <c r="D18" s="236">
        <v>25</v>
      </c>
      <c r="E18" s="115">
        <f t="shared" si="7"/>
        <v>25.5</v>
      </c>
      <c r="F18" s="115">
        <f t="shared" si="8"/>
        <v>26</v>
      </c>
      <c r="G18" s="115">
        <f>F18+0.75</f>
        <v>26.75</v>
      </c>
      <c r="H18" s="110"/>
      <c r="I18" s="240"/>
      <c r="J18" s="136"/>
      <c r="K18" s="136"/>
      <c r="L18" s="136" t="s">
        <v>158</v>
      </c>
      <c r="M18" s="136" t="s">
        <v>158</v>
      </c>
      <c r="N18" s="136"/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229" t="s">
        <v>177</v>
      </c>
      <c r="B19" s="230">
        <f>C19-1</f>
        <v>47</v>
      </c>
      <c r="C19" s="230">
        <f>D19-1</f>
        <v>48</v>
      </c>
      <c r="D19" s="231">
        <v>49</v>
      </c>
      <c r="E19" s="230">
        <f>D19+1</f>
        <v>50</v>
      </c>
      <c r="F19" s="230">
        <f>E19+1</f>
        <v>51</v>
      </c>
      <c r="G19" s="230">
        <f>F19+1.5</f>
        <v>52.5</v>
      </c>
      <c r="H19" s="119"/>
      <c r="I19" s="240"/>
      <c r="J19" s="136"/>
      <c r="K19" s="401" t="s">
        <v>161</v>
      </c>
      <c r="L19" s="136" t="s">
        <v>158</v>
      </c>
      <c r="M19" s="136" t="s">
        <v>158</v>
      </c>
      <c r="N19" s="136"/>
      <c r="O19" s="13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229" t="s">
        <v>178</v>
      </c>
      <c r="B20" s="230">
        <f>C20</f>
        <v>14.5</v>
      </c>
      <c r="C20" s="230">
        <f>D20-0.5</f>
        <v>14.5</v>
      </c>
      <c r="D20" s="231">
        <v>15</v>
      </c>
      <c r="E20" s="230">
        <f t="shared" si="7"/>
        <v>15.5</v>
      </c>
      <c r="F20" s="230">
        <f t="shared" si="8"/>
        <v>16</v>
      </c>
      <c r="G20" s="230">
        <f>F20+0.5</f>
        <v>16.5</v>
      </c>
      <c r="H20" s="237"/>
      <c r="I20" s="240"/>
      <c r="J20" s="241"/>
      <c r="K20" s="241"/>
      <c r="L20" s="136" t="s">
        <v>158</v>
      </c>
      <c r="M20" s="136" t="s">
        <v>158</v>
      </c>
      <c r="N20" s="241"/>
      <c r="O20" s="13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18.75" spans="1:256">
      <c r="A21" s="238" t="s">
        <v>159</v>
      </c>
      <c r="B21" s="239">
        <v>59</v>
      </c>
      <c r="C21" s="239">
        <v>60</v>
      </c>
      <c r="D21" s="239">
        <v>62</v>
      </c>
      <c r="E21" s="239">
        <v>64</v>
      </c>
      <c r="F21" s="239">
        <v>66</v>
      </c>
      <c r="G21" s="239">
        <v>67</v>
      </c>
      <c r="H21" s="121"/>
      <c r="I21" s="242"/>
      <c r="J21" s="242"/>
      <c r="K21" s="242"/>
      <c r="L21" s="244" t="s">
        <v>158</v>
      </c>
      <c r="M21" s="244" t="s">
        <v>158</v>
      </c>
      <c r="N21" s="242"/>
      <c r="O21" s="245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8" spans="1:256">
      <c r="A22" s="390"/>
      <c r="B22" s="391"/>
      <c r="C22" s="391"/>
      <c r="D22" s="391"/>
      <c r="E22" s="391"/>
      <c r="F22" s="391"/>
      <c r="G22" s="391"/>
      <c r="H22" s="392"/>
      <c r="K22" s="89" t="s">
        <v>179</v>
      </c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ht="18" spans="1:256">
      <c r="A23" s="390"/>
      <c r="B23" s="391"/>
      <c r="C23" s="391"/>
      <c r="D23" s="391"/>
      <c r="E23" s="391"/>
      <c r="F23" s="391"/>
      <c r="G23" s="391"/>
      <c r="H23" s="3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1:256">
      <c r="A24" s="126" t="s">
        <v>180</v>
      </c>
      <c r="B24" s="126"/>
      <c r="C24" s="127"/>
      <c r="D24" s="127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89" customFormat="1" spans="3:256">
      <c r="C25" s="90"/>
      <c r="D25" s="90"/>
      <c r="J25" s="142" t="s">
        <v>181</v>
      </c>
      <c r="K25" s="289"/>
      <c r="L25" s="142" t="s">
        <v>182</v>
      </c>
      <c r="M25" s="142"/>
      <c r="N25" s="142" t="s">
        <v>183</v>
      </c>
      <c r="O25" s="89" t="s">
        <v>141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94" customWidth="1"/>
    <col min="2" max="16384" width="10" style="294"/>
  </cols>
  <sheetData>
    <row r="1" ht="22.5" customHeight="1" spans="1:11">
      <c r="A1" s="147" t="s">
        <v>184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customHeight="1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customHeight="1" spans="1:11">
      <c r="A4" s="305" t="s">
        <v>61</v>
      </c>
      <c r="B4" s="153" t="s">
        <v>185</v>
      </c>
      <c r="C4" s="154"/>
      <c r="D4" s="305" t="s">
        <v>63</v>
      </c>
      <c r="E4" s="306"/>
      <c r="F4" s="307">
        <v>45478</v>
      </c>
      <c r="G4" s="308"/>
      <c r="H4" s="305" t="s">
        <v>64</v>
      </c>
      <c r="I4" s="306"/>
      <c r="J4" s="153" t="s">
        <v>65</v>
      </c>
      <c r="K4" s="154" t="s">
        <v>66</v>
      </c>
    </row>
    <row r="5" customHeight="1" spans="1:11">
      <c r="A5" s="309" t="s">
        <v>67</v>
      </c>
      <c r="B5" s="153" t="s">
        <v>186</v>
      </c>
      <c r="C5" s="154"/>
      <c r="D5" s="305" t="s">
        <v>69</v>
      </c>
      <c r="E5" s="306"/>
      <c r="F5" s="307">
        <v>45410</v>
      </c>
      <c r="G5" s="308"/>
      <c r="H5" s="305" t="s">
        <v>70</v>
      </c>
      <c r="I5" s="306"/>
      <c r="J5" s="153" t="s">
        <v>65</v>
      </c>
      <c r="K5" s="154" t="s">
        <v>66</v>
      </c>
    </row>
    <row r="6" customHeight="1" spans="1:11">
      <c r="A6" s="305" t="s">
        <v>71</v>
      </c>
      <c r="B6" s="310" t="s">
        <v>187</v>
      </c>
      <c r="C6" s="311">
        <v>6</v>
      </c>
      <c r="D6" s="309" t="s">
        <v>73</v>
      </c>
      <c r="E6" s="312"/>
      <c r="F6" s="307">
        <v>45427</v>
      </c>
      <c r="G6" s="308"/>
      <c r="H6" s="305" t="s">
        <v>74</v>
      </c>
      <c r="I6" s="306"/>
      <c r="J6" s="153" t="s">
        <v>65</v>
      </c>
      <c r="K6" s="154" t="s">
        <v>66</v>
      </c>
    </row>
    <row r="7" customHeight="1" spans="1:11">
      <c r="A7" s="305" t="s">
        <v>75</v>
      </c>
      <c r="B7" s="313">
        <v>5129</v>
      </c>
      <c r="C7" s="314"/>
      <c r="D7" s="309" t="s">
        <v>76</v>
      </c>
      <c r="E7" s="315"/>
      <c r="F7" s="307">
        <v>45432</v>
      </c>
      <c r="G7" s="308"/>
      <c r="H7" s="305" t="s">
        <v>77</v>
      </c>
      <c r="I7" s="306"/>
      <c r="J7" s="153" t="s">
        <v>65</v>
      </c>
      <c r="K7" s="154" t="s">
        <v>66</v>
      </c>
    </row>
    <row r="8" customHeight="1" spans="1:16">
      <c r="A8" s="316" t="s">
        <v>78</v>
      </c>
      <c r="B8" s="317" t="s">
        <v>188</v>
      </c>
      <c r="C8" s="318"/>
      <c r="D8" s="319" t="s">
        <v>80</v>
      </c>
      <c r="E8" s="320"/>
      <c r="F8" s="321">
        <v>45437</v>
      </c>
      <c r="G8" s="322"/>
      <c r="H8" s="319" t="s">
        <v>81</v>
      </c>
      <c r="I8" s="320"/>
      <c r="J8" s="339" t="s">
        <v>65</v>
      </c>
      <c r="K8" s="371" t="s">
        <v>66</v>
      </c>
      <c r="P8" s="206" t="s">
        <v>189</v>
      </c>
    </row>
    <row r="9" customHeight="1" spans="1:11">
      <c r="A9" s="323" t="s">
        <v>190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customHeight="1" spans="1:11">
      <c r="A10" s="324" t="s">
        <v>84</v>
      </c>
      <c r="B10" s="325" t="s">
        <v>85</v>
      </c>
      <c r="C10" s="326" t="s">
        <v>86</v>
      </c>
      <c r="D10" s="327"/>
      <c r="E10" s="328" t="s">
        <v>89</v>
      </c>
      <c r="F10" s="325" t="s">
        <v>85</v>
      </c>
      <c r="G10" s="326" t="s">
        <v>86</v>
      </c>
      <c r="H10" s="325"/>
      <c r="I10" s="328" t="s">
        <v>87</v>
      </c>
      <c r="J10" s="325" t="s">
        <v>85</v>
      </c>
      <c r="K10" s="372" t="s">
        <v>86</v>
      </c>
    </row>
    <row r="11" customHeight="1" spans="1:11">
      <c r="A11" s="309" t="s">
        <v>90</v>
      </c>
      <c r="B11" s="329" t="s">
        <v>85</v>
      </c>
      <c r="C11" s="153" t="s">
        <v>86</v>
      </c>
      <c r="D11" s="315"/>
      <c r="E11" s="312" t="s">
        <v>92</v>
      </c>
      <c r="F11" s="329" t="s">
        <v>85</v>
      </c>
      <c r="G11" s="153" t="s">
        <v>86</v>
      </c>
      <c r="H11" s="329"/>
      <c r="I11" s="312" t="s">
        <v>97</v>
      </c>
      <c r="J11" s="329" t="s">
        <v>85</v>
      </c>
      <c r="K11" s="154" t="s">
        <v>86</v>
      </c>
    </row>
    <row r="12" customHeight="1" spans="1:11">
      <c r="A12" s="319" t="s">
        <v>124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73"/>
    </row>
    <row r="13" customHeight="1" spans="1:11">
      <c r="A13" s="330" t="s">
        <v>191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customHeight="1" spans="1:11">
      <c r="A14" s="331" t="s">
        <v>192</v>
      </c>
      <c r="B14" s="332"/>
      <c r="C14" s="332"/>
      <c r="D14" s="332"/>
      <c r="E14" s="332"/>
      <c r="F14" s="332"/>
      <c r="G14" s="332"/>
      <c r="H14" s="333"/>
      <c r="I14" s="374"/>
      <c r="J14" s="374"/>
      <c r="K14" s="375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76"/>
      <c r="J15" s="377"/>
      <c r="K15" s="378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71"/>
    </row>
    <row r="17" customHeight="1" spans="1:11">
      <c r="A17" s="330" t="s">
        <v>193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customHeight="1" spans="1:11">
      <c r="A18" s="340" t="s">
        <v>194</v>
      </c>
      <c r="B18" s="341"/>
      <c r="C18" s="341"/>
      <c r="D18" s="341"/>
      <c r="E18" s="341"/>
      <c r="F18" s="341"/>
      <c r="G18" s="341"/>
      <c r="H18" s="341"/>
      <c r="I18" s="374"/>
      <c r="J18" s="374"/>
      <c r="K18" s="375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76"/>
      <c r="J19" s="377"/>
      <c r="K19" s="378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71"/>
    </row>
    <row r="21" customHeight="1" spans="1:11">
      <c r="A21" s="342" t="s">
        <v>121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48" t="s">
        <v>122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123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343" t="s">
        <v>195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79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0"/>
    </row>
    <row r="26" customHeight="1" spans="1:11">
      <c r="A26" s="323" t="s">
        <v>130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customHeight="1" spans="1:11">
      <c r="A27" s="299" t="s">
        <v>131</v>
      </c>
      <c r="B27" s="326" t="s">
        <v>95</v>
      </c>
      <c r="C27" s="326" t="s">
        <v>96</v>
      </c>
      <c r="D27" s="326" t="s">
        <v>88</v>
      </c>
      <c r="E27" s="300" t="s">
        <v>132</v>
      </c>
      <c r="F27" s="326" t="s">
        <v>95</v>
      </c>
      <c r="G27" s="326" t="s">
        <v>96</v>
      </c>
      <c r="H27" s="326" t="s">
        <v>88</v>
      </c>
      <c r="I27" s="300" t="s">
        <v>133</v>
      </c>
      <c r="J27" s="326" t="s">
        <v>95</v>
      </c>
      <c r="K27" s="372" t="s">
        <v>96</v>
      </c>
    </row>
    <row r="28" customHeight="1" spans="1:11">
      <c r="A28" s="346" t="s">
        <v>87</v>
      </c>
      <c r="B28" s="153" t="s">
        <v>95</v>
      </c>
      <c r="C28" s="153" t="s">
        <v>96</v>
      </c>
      <c r="D28" s="153" t="s">
        <v>88</v>
      </c>
      <c r="E28" s="347" t="s">
        <v>94</v>
      </c>
      <c r="F28" s="153" t="s">
        <v>95</v>
      </c>
      <c r="G28" s="153" t="s">
        <v>96</v>
      </c>
      <c r="H28" s="153" t="s">
        <v>88</v>
      </c>
      <c r="I28" s="347" t="s">
        <v>105</v>
      </c>
      <c r="J28" s="153" t="s">
        <v>95</v>
      </c>
      <c r="K28" s="154" t="s">
        <v>96</v>
      </c>
    </row>
    <row r="29" customHeight="1" spans="1:11">
      <c r="A29" s="305" t="s">
        <v>98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1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2"/>
    </row>
    <row r="31" customHeight="1" spans="1:11">
      <c r="A31" s="351" t="s">
        <v>196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21" customHeight="1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83"/>
    </row>
    <row r="33" ht="21" customHeight="1" spans="1:1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84"/>
    </row>
    <row r="34" ht="21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84"/>
    </row>
    <row r="35" ht="21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84"/>
    </row>
    <row r="36" ht="21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21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4"/>
    </row>
    <row r="43" ht="17.25" customHeight="1" spans="1:11">
      <c r="A43" s="349" t="s">
        <v>129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2"/>
    </row>
    <row r="44" customHeight="1" spans="1:11">
      <c r="A44" s="351" t="s">
        <v>197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ht="18" customHeight="1" spans="1:11">
      <c r="A45" s="356" t="s">
        <v>124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85"/>
    </row>
    <row r="46" ht="18" customHeight="1" spans="1:11">
      <c r="A46" s="356" t="s">
        <v>198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85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0"/>
    </row>
    <row r="48" ht="21" customHeight="1" spans="1:11">
      <c r="A48" s="358" t="s">
        <v>135</v>
      </c>
      <c r="B48" s="359" t="s">
        <v>136</v>
      </c>
      <c r="C48" s="359"/>
      <c r="D48" s="360" t="s">
        <v>137</v>
      </c>
      <c r="E48" s="360"/>
      <c r="F48" s="360" t="s">
        <v>139</v>
      </c>
      <c r="G48" s="361"/>
      <c r="H48" s="362" t="s">
        <v>140</v>
      </c>
      <c r="I48" s="362"/>
      <c r="J48" s="359" t="s">
        <v>141</v>
      </c>
      <c r="K48" s="386"/>
    </row>
    <row r="49" customHeight="1" spans="1:11">
      <c r="A49" s="363" t="s">
        <v>142</v>
      </c>
      <c r="B49" s="364"/>
      <c r="C49" s="364"/>
      <c r="D49" s="364"/>
      <c r="E49" s="364"/>
      <c r="F49" s="364"/>
      <c r="G49" s="364"/>
      <c r="H49" s="364"/>
      <c r="I49" s="364"/>
      <c r="J49" s="364"/>
      <c r="K49" s="387"/>
    </row>
    <row r="50" customHeight="1" spans="1:11">
      <c r="A50" s="365"/>
      <c r="B50" s="366"/>
      <c r="C50" s="366"/>
      <c r="D50" s="366"/>
      <c r="E50" s="366"/>
      <c r="F50" s="366"/>
      <c r="G50" s="366"/>
      <c r="H50" s="366"/>
      <c r="I50" s="366"/>
      <c r="J50" s="366"/>
      <c r="K50" s="388"/>
    </row>
    <row r="51" customHeight="1" spans="1:1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89"/>
    </row>
    <row r="52" ht="21" customHeight="1" spans="1:11">
      <c r="A52" s="358" t="s">
        <v>135</v>
      </c>
      <c r="B52" s="359" t="s">
        <v>136</v>
      </c>
      <c r="C52" s="359"/>
      <c r="D52" s="360" t="s">
        <v>137</v>
      </c>
      <c r="E52" s="360"/>
      <c r="F52" s="360" t="s">
        <v>139</v>
      </c>
      <c r="G52" s="361"/>
      <c r="H52" s="362" t="s">
        <v>140</v>
      </c>
      <c r="I52" s="362"/>
      <c r="J52" s="359" t="s">
        <v>141</v>
      </c>
      <c r="K52" s="38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5.375" style="89" customWidth="1"/>
    <col min="9" max="14" width="8.875" style="89" customWidth="1"/>
    <col min="15" max="17" width="8.875" style="249" customWidth="1"/>
    <col min="18" max="249" width="9" style="89"/>
    <col min="250" max="16384" width="9" style="92"/>
  </cols>
  <sheetData>
    <row r="1" s="89" customFormat="1" ht="29" customHeight="1" spans="1:252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71"/>
      <c r="P1" s="271"/>
      <c r="Q1" s="271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</row>
    <row r="2" s="89" customFormat="1" ht="20" customHeight="1" spans="1:252">
      <c r="A2" s="250" t="s">
        <v>61</v>
      </c>
      <c r="B2" s="251"/>
      <c r="C2" s="252"/>
      <c r="D2" s="253" t="s">
        <v>67</v>
      </c>
      <c r="E2" s="254"/>
      <c r="F2" s="254"/>
      <c r="G2" s="255"/>
      <c r="H2" s="256"/>
      <c r="I2" s="272" t="s">
        <v>57</v>
      </c>
      <c r="J2" s="273" t="s">
        <v>56</v>
      </c>
      <c r="K2" s="273"/>
      <c r="L2" s="273"/>
      <c r="M2" s="273"/>
      <c r="N2" s="273"/>
      <c r="O2" s="274"/>
      <c r="P2" s="274"/>
      <c r="Q2" s="274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</row>
    <row r="3" s="89" customFormat="1" spans="1:252">
      <c r="A3" s="257" t="s">
        <v>146</v>
      </c>
      <c r="B3" s="103" t="s">
        <v>147</v>
      </c>
      <c r="C3" s="104"/>
      <c r="D3" s="103"/>
      <c r="E3" s="103"/>
      <c r="F3" s="103"/>
      <c r="G3" s="103"/>
      <c r="H3" s="103"/>
      <c r="I3" s="275" t="s">
        <v>199</v>
      </c>
      <c r="J3" s="133"/>
      <c r="K3" s="133"/>
      <c r="L3" s="133"/>
      <c r="M3" s="133"/>
      <c r="N3" s="133"/>
      <c r="O3" s="67"/>
      <c r="P3" s="67"/>
      <c r="Q3" s="67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</row>
    <row r="4" s="89" customFormat="1" ht="16.5" spans="1:252">
      <c r="A4" s="257"/>
      <c r="B4" s="105" t="s">
        <v>111</v>
      </c>
      <c r="C4" s="106" t="s">
        <v>112</v>
      </c>
      <c r="D4" s="107" t="s">
        <v>113</v>
      </c>
      <c r="E4" s="106" t="s">
        <v>114</v>
      </c>
      <c r="F4" s="106" t="s">
        <v>115</v>
      </c>
      <c r="G4" s="106" t="s">
        <v>116</v>
      </c>
      <c r="H4" s="108" t="s">
        <v>200</v>
      </c>
      <c r="I4" s="276"/>
      <c r="J4" s="277"/>
      <c r="K4" s="277"/>
      <c r="L4" s="277"/>
      <c r="M4" s="277"/>
      <c r="N4" s="277"/>
      <c r="O4" s="277"/>
      <c r="P4" s="67"/>
      <c r="Q4" s="291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</row>
    <row r="5" s="89" customFormat="1" ht="20" customHeight="1" spans="1:252">
      <c r="A5" s="257"/>
      <c r="B5" s="105" t="s">
        <v>201</v>
      </c>
      <c r="C5" s="106" t="s">
        <v>202</v>
      </c>
      <c r="D5" s="107" t="s">
        <v>203</v>
      </c>
      <c r="E5" s="106" t="s">
        <v>204</v>
      </c>
      <c r="F5" s="106" t="s">
        <v>205</v>
      </c>
      <c r="G5" s="106" t="s">
        <v>206</v>
      </c>
      <c r="H5" s="108"/>
      <c r="I5" s="278"/>
      <c r="J5" s="279"/>
      <c r="K5" s="279"/>
      <c r="L5" s="279"/>
      <c r="M5" s="279"/>
      <c r="N5" s="279"/>
      <c r="O5" s="279"/>
      <c r="P5" s="280"/>
      <c r="Q5" s="28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</row>
    <row r="6" s="89" customFormat="1" ht="20" customHeight="1" spans="1:252">
      <c r="A6" s="258" t="s">
        <v>156</v>
      </c>
      <c r="B6" s="110">
        <f>C6-1</f>
        <v>64</v>
      </c>
      <c r="C6" s="110">
        <f>D6-2</f>
        <v>65</v>
      </c>
      <c r="D6" s="111">
        <v>67</v>
      </c>
      <c r="E6" s="110">
        <f>D6+2</f>
        <v>69</v>
      </c>
      <c r="F6" s="110">
        <f>E6+2</f>
        <v>71</v>
      </c>
      <c r="G6" s="110">
        <f>F6+1</f>
        <v>72</v>
      </c>
      <c r="H6" s="110"/>
      <c r="I6" s="281"/>
      <c r="J6" s="282"/>
      <c r="K6" s="283"/>
      <c r="L6" s="282"/>
      <c r="M6" s="282"/>
      <c r="N6" s="282"/>
      <c r="O6" s="282"/>
      <c r="P6" s="284"/>
      <c r="Q6" s="2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</row>
    <row r="7" s="89" customFormat="1" ht="20" customHeight="1" spans="1:252">
      <c r="A7" s="259" t="s">
        <v>160</v>
      </c>
      <c r="B7" s="110">
        <f>C7-4</f>
        <v>104</v>
      </c>
      <c r="C7" s="110">
        <f>D7-4</f>
        <v>108</v>
      </c>
      <c r="D7" s="111">
        <v>112</v>
      </c>
      <c r="E7" s="110">
        <f>D7+4</f>
        <v>116</v>
      </c>
      <c r="F7" s="110">
        <f>E7+4</f>
        <v>120</v>
      </c>
      <c r="G7" s="110">
        <f>F7+6</f>
        <v>126</v>
      </c>
      <c r="H7" s="110"/>
      <c r="I7" s="278"/>
      <c r="J7" s="279"/>
      <c r="K7" s="279"/>
      <c r="L7" s="279"/>
      <c r="M7" s="279"/>
      <c r="N7" s="279"/>
      <c r="O7" s="279"/>
      <c r="P7" s="280"/>
      <c r="Q7" s="293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</row>
    <row r="8" s="89" customFormat="1" ht="20" customHeight="1" spans="1:252">
      <c r="A8" s="259" t="s">
        <v>207</v>
      </c>
      <c r="B8" s="110">
        <f>C8-4</f>
        <v>90</v>
      </c>
      <c r="C8" s="110">
        <f>D8-4</f>
        <v>94</v>
      </c>
      <c r="D8" s="113" t="s">
        <v>208</v>
      </c>
      <c r="E8" s="110">
        <f>D8+4</f>
        <v>102</v>
      </c>
      <c r="F8" s="110">
        <f>E8+5</f>
        <v>107</v>
      </c>
      <c r="G8" s="110">
        <f>F8+6</f>
        <v>113</v>
      </c>
      <c r="H8" s="110"/>
      <c r="I8" s="278"/>
      <c r="J8" s="279"/>
      <c r="K8" s="279"/>
      <c r="L8" s="279"/>
      <c r="M8" s="279"/>
      <c r="N8" s="279"/>
      <c r="O8" s="279"/>
      <c r="P8" s="280"/>
      <c r="Q8" s="293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</row>
    <row r="9" s="89" customFormat="1" ht="20" customHeight="1" spans="1:252">
      <c r="A9" s="259" t="s">
        <v>166</v>
      </c>
      <c r="B9" s="110">
        <f>C9-1.2</f>
        <v>41.6</v>
      </c>
      <c r="C9" s="110">
        <f>D9-1.2</f>
        <v>42.8</v>
      </c>
      <c r="D9" s="113" t="s">
        <v>209</v>
      </c>
      <c r="E9" s="110">
        <f>D9+1.2</f>
        <v>45.2</v>
      </c>
      <c r="F9" s="110">
        <f>E9+1.2</f>
        <v>46.4</v>
      </c>
      <c r="G9" s="110">
        <f>F9+1.4</f>
        <v>47.8</v>
      </c>
      <c r="H9" s="110"/>
      <c r="I9" s="278"/>
      <c r="J9" s="279"/>
      <c r="K9" s="279"/>
      <c r="L9" s="279"/>
      <c r="M9" s="279"/>
      <c r="N9" s="279"/>
      <c r="O9" s="279"/>
      <c r="P9" s="280"/>
      <c r="Q9" s="293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</row>
    <row r="10" s="89" customFormat="1" ht="20" customHeight="1" spans="1:252">
      <c r="A10" s="259" t="s">
        <v>167</v>
      </c>
      <c r="B10" s="110">
        <f>C10-0.6</f>
        <v>60.2</v>
      </c>
      <c r="C10" s="110">
        <f>D10-1.2</f>
        <v>60.8</v>
      </c>
      <c r="D10" s="113" t="s">
        <v>210</v>
      </c>
      <c r="E10" s="110">
        <f>D10+1.2</f>
        <v>63.2</v>
      </c>
      <c r="F10" s="110">
        <f>E10+1.2</f>
        <v>64.4</v>
      </c>
      <c r="G10" s="110">
        <f t="shared" ref="G10:G15" si="0">F10+0.6</f>
        <v>65</v>
      </c>
      <c r="H10" s="110"/>
      <c r="I10" s="278"/>
      <c r="J10" s="279"/>
      <c r="K10" s="279"/>
      <c r="L10" s="279"/>
      <c r="M10" s="279"/>
      <c r="N10" s="279"/>
      <c r="O10" s="279"/>
      <c r="P10" s="280"/>
      <c r="Q10" s="293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</row>
    <row r="11" s="89" customFormat="1" ht="20" customHeight="1" spans="1:252">
      <c r="A11" s="259" t="s">
        <v>211</v>
      </c>
      <c r="B11" s="110">
        <f>C11-0.7</f>
        <v>19.6</v>
      </c>
      <c r="C11" s="110">
        <f>D11-0.7</f>
        <v>20.3</v>
      </c>
      <c r="D11" s="113" t="s">
        <v>212</v>
      </c>
      <c r="E11" s="110">
        <f>D11+0.7</f>
        <v>21.7</v>
      </c>
      <c r="F11" s="110">
        <f>E11+0.7</f>
        <v>22.4</v>
      </c>
      <c r="G11" s="110">
        <f>F11+0.95</f>
        <v>23.35</v>
      </c>
      <c r="H11" s="110"/>
      <c r="I11" s="278"/>
      <c r="J11" s="279"/>
      <c r="K11" s="279"/>
      <c r="L11" s="279"/>
      <c r="M11" s="279"/>
      <c r="N11" s="279"/>
      <c r="O11" s="279"/>
      <c r="P11" s="280"/>
      <c r="Q11" s="293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</row>
    <row r="12" s="89" customFormat="1" ht="20" customHeight="1" spans="1:252">
      <c r="A12" s="260" t="s">
        <v>213</v>
      </c>
      <c r="B12" s="115">
        <f>C12-0.6</f>
        <v>15.8</v>
      </c>
      <c r="C12" s="115">
        <f>D12-0.6</f>
        <v>16.4</v>
      </c>
      <c r="D12" s="116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278"/>
      <c r="J12" s="279"/>
      <c r="K12" s="279"/>
      <c r="L12" s="279"/>
      <c r="M12" s="279"/>
      <c r="N12" s="279"/>
      <c r="O12" s="279"/>
      <c r="P12" s="280"/>
      <c r="Q12" s="293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</row>
    <row r="13" s="89" customFormat="1" ht="20" customHeight="1" spans="1:252">
      <c r="A13" s="260" t="s">
        <v>214</v>
      </c>
      <c r="B13" s="115">
        <f>C13-0.4</f>
        <v>9.2</v>
      </c>
      <c r="C13" s="115">
        <f>D13-0.4</f>
        <v>9.6</v>
      </c>
      <c r="D13" s="116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278"/>
      <c r="J13" s="279"/>
      <c r="K13" s="279"/>
      <c r="L13" s="279"/>
      <c r="M13" s="279"/>
      <c r="N13" s="279"/>
      <c r="O13" s="279"/>
      <c r="P13" s="280"/>
      <c r="Q13" s="293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</row>
    <row r="14" s="89" customFormat="1" ht="20" customHeight="1" spans="1:252">
      <c r="A14" s="259" t="s">
        <v>215</v>
      </c>
      <c r="B14" s="110">
        <f>C14</f>
        <v>10.5</v>
      </c>
      <c r="C14" s="110">
        <f>D14-0.2</f>
        <v>10.5</v>
      </c>
      <c r="D14" s="111">
        <v>10.7</v>
      </c>
      <c r="E14" s="110">
        <f>D14+0.2</f>
        <v>10.9</v>
      </c>
      <c r="F14" s="110">
        <f>E14+0.2</f>
        <v>11.1</v>
      </c>
      <c r="G14" s="110">
        <f>F14+0.25</f>
        <v>11.35</v>
      </c>
      <c r="H14" s="110"/>
      <c r="I14" s="278"/>
      <c r="J14" s="279"/>
      <c r="K14" s="279"/>
      <c r="L14" s="279"/>
      <c r="M14" s="279"/>
      <c r="N14" s="279"/>
      <c r="O14" s="279"/>
      <c r="P14" s="280"/>
      <c r="Q14" s="293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="89" customFormat="1" ht="20" customHeight="1" spans="1:252">
      <c r="A15" s="259" t="s">
        <v>216</v>
      </c>
      <c r="B15" s="110">
        <f>C15</f>
        <v>18.1</v>
      </c>
      <c r="C15" s="110">
        <f>D15-0.4</f>
        <v>18.1</v>
      </c>
      <c r="D15" s="111">
        <v>18.5</v>
      </c>
      <c r="E15" s="110">
        <f>D15+0.4</f>
        <v>18.9</v>
      </c>
      <c r="F15" s="110">
        <f>E15+0.4</f>
        <v>19.3</v>
      </c>
      <c r="G15" s="110">
        <f t="shared" si="0"/>
        <v>19.9</v>
      </c>
      <c r="H15" s="110"/>
      <c r="I15" s="278"/>
      <c r="J15" s="279"/>
      <c r="K15" s="279"/>
      <c r="L15" s="279"/>
      <c r="M15" s="279"/>
      <c r="N15" s="279"/>
      <c r="O15" s="279"/>
      <c r="P15" s="280"/>
      <c r="Q15" s="293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</row>
    <row r="16" s="89" customFormat="1" ht="20" customHeight="1" spans="1:252">
      <c r="A16" s="259" t="s">
        <v>217</v>
      </c>
      <c r="B16" s="110">
        <f>D16</f>
        <v>2</v>
      </c>
      <c r="C16" s="110">
        <f>D16</f>
        <v>2</v>
      </c>
      <c r="D16" s="111">
        <v>2</v>
      </c>
      <c r="E16" s="110">
        <f>D16</f>
        <v>2</v>
      </c>
      <c r="F16" s="110">
        <f>D16</f>
        <v>2</v>
      </c>
      <c r="G16" s="110">
        <f>D16</f>
        <v>2</v>
      </c>
      <c r="H16" s="110"/>
      <c r="I16" s="278"/>
      <c r="J16" s="279"/>
      <c r="K16" s="279"/>
      <c r="L16" s="279"/>
      <c r="M16" s="279"/>
      <c r="N16" s="279"/>
      <c r="O16" s="279"/>
      <c r="P16" s="280"/>
      <c r="Q16" s="293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</row>
    <row r="17" s="89" customFormat="1" ht="20" customHeight="1" spans="1:252">
      <c r="A17" s="259" t="s">
        <v>218</v>
      </c>
      <c r="B17" s="110">
        <f>D17</f>
        <v>6</v>
      </c>
      <c r="C17" s="110">
        <f>D17</f>
        <v>6</v>
      </c>
      <c r="D17" s="111">
        <v>6</v>
      </c>
      <c r="E17" s="110">
        <f>D17</f>
        <v>6</v>
      </c>
      <c r="F17" s="110">
        <f>D17</f>
        <v>6</v>
      </c>
      <c r="G17" s="110">
        <f>D17</f>
        <v>6</v>
      </c>
      <c r="H17" s="110"/>
      <c r="I17" s="278"/>
      <c r="J17" s="279"/>
      <c r="K17" s="279"/>
      <c r="L17" s="279"/>
      <c r="M17" s="279"/>
      <c r="N17" s="279"/>
      <c r="O17" s="279"/>
      <c r="P17" s="280"/>
      <c r="Q17" s="293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</row>
    <row r="18" s="89" customFormat="1" ht="20" customHeight="1" spans="1:252">
      <c r="A18" s="259" t="s">
        <v>219</v>
      </c>
      <c r="B18" s="110">
        <f>C18-0.5</f>
        <v>5.5</v>
      </c>
      <c r="C18" s="110">
        <f>D18-0.5</f>
        <v>6</v>
      </c>
      <c r="D18" s="111">
        <v>6.5</v>
      </c>
      <c r="E18" s="110">
        <f t="shared" ref="E18:G18" si="1">D18+0.5</f>
        <v>7</v>
      </c>
      <c r="F18" s="110">
        <f t="shared" si="1"/>
        <v>7.5</v>
      </c>
      <c r="G18" s="110">
        <f t="shared" si="1"/>
        <v>8</v>
      </c>
      <c r="H18" s="110"/>
      <c r="I18" s="278"/>
      <c r="J18" s="279"/>
      <c r="K18" s="279"/>
      <c r="L18" s="279"/>
      <c r="M18" s="279"/>
      <c r="N18" s="279"/>
      <c r="O18" s="279"/>
      <c r="P18" s="280"/>
      <c r="Q18" s="293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</row>
    <row r="19" s="89" customFormat="1" ht="20" customHeight="1" spans="1:252">
      <c r="A19" s="261"/>
      <c r="B19" s="119"/>
      <c r="C19" s="119"/>
      <c r="D19" s="262"/>
      <c r="E19" s="119"/>
      <c r="F19" s="119"/>
      <c r="G19" s="263"/>
      <c r="H19" s="264"/>
      <c r="I19" s="278"/>
      <c r="J19" s="279"/>
      <c r="K19" s="279"/>
      <c r="L19" s="279"/>
      <c r="M19" s="279"/>
      <c r="N19" s="279"/>
      <c r="O19" s="279"/>
      <c r="P19" s="280"/>
      <c r="Q19" s="280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</row>
    <row r="20" s="89" customFormat="1" ht="20" customHeight="1" spans="1:252">
      <c r="A20" s="265"/>
      <c r="B20" s="266"/>
      <c r="C20" s="266"/>
      <c r="D20" s="267"/>
      <c r="E20" s="266"/>
      <c r="F20" s="266"/>
      <c r="G20" s="268"/>
      <c r="H20" s="269"/>
      <c r="I20" s="285"/>
      <c r="J20" s="286"/>
      <c r="K20" s="287"/>
      <c r="L20" s="286"/>
      <c r="M20" s="286"/>
      <c r="N20" s="287"/>
      <c r="O20" s="287"/>
      <c r="P20" s="288"/>
      <c r="Q20" s="288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</row>
    <row r="21" s="89" customFormat="1" ht="17.25" spans="1:252">
      <c r="A21" s="123"/>
      <c r="B21" s="124"/>
      <c r="C21" s="124"/>
      <c r="D21" s="125"/>
      <c r="E21" s="124"/>
      <c r="F21" s="124"/>
      <c r="G21" s="270"/>
      <c r="O21" s="271"/>
      <c r="P21" s="271"/>
      <c r="Q21" s="271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</row>
    <row r="22" s="89" customFormat="1" spans="1:252">
      <c r="A22" s="126" t="s">
        <v>180</v>
      </c>
      <c r="B22" s="126"/>
      <c r="C22" s="127"/>
      <c r="O22" s="271"/>
      <c r="P22" s="271"/>
      <c r="Q22" s="271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</row>
    <row r="23" s="89" customFormat="1" spans="3:252">
      <c r="C23" s="90"/>
      <c r="I23" s="142" t="s">
        <v>181</v>
      </c>
      <c r="J23" s="289"/>
      <c r="K23" s="290"/>
      <c r="M23" s="142" t="s">
        <v>182</v>
      </c>
      <c r="N23" s="142"/>
      <c r="O23" s="142" t="s">
        <v>183</v>
      </c>
      <c r="P23" s="142"/>
      <c r="Q23" s="89" t="s">
        <v>141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21" sqref="M21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1.25" style="146" customWidth="1"/>
    <col min="12" max="16384" width="10.125" style="146"/>
  </cols>
  <sheetData>
    <row r="1" ht="23.25" spans="1:11">
      <c r="A1" s="147" t="s">
        <v>220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TACCAM92228</v>
      </c>
      <c r="F2" s="152" t="s">
        <v>221</v>
      </c>
      <c r="G2" s="153" t="str">
        <f>首期!B5</f>
        <v>女式抓绒服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v>6</v>
      </c>
      <c r="C3" s="156"/>
      <c r="D3" s="157" t="s">
        <v>222</v>
      </c>
      <c r="E3" s="158">
        <v>45427</v>
      </c>
      <c r="F3" s="159"/>
      <c r="G3" s="159"/>
      <c r="H3" s="160" t="s">
        <v>223</v>
      </c>
      <c r="I3" s="160"/>
      <c r="J3" s="160"/>
      <c r="K3" s="203"/>
    </row>
    <row r="4" ht="18" customHeight="1" spans="1:11">
      <c r="A4" s="161" t="s">
        <v>71</v>
      </c>
      <c r="B4" s="156">
        <v>1</v>
      </c>
      <c r="C4" s="156">
        <v>4</v>
      </c>
      <c r="D4" s="162" t="s">
        <v>224</v>
      </c>
      <c r="E4" s="159" t="s">
        <v>225</v>
      </c>
      <c r="F4" s="159"/>
      <c r="G4" s="159"/>
      <c r="H4" s="162" t="s">
        <v>226</v>
      </c>
      <c r="I4" s="162"/>
      <c r="J4" s="174" t="s">
        <v>65</v>
      </c>
      <c r="K4" s="204" t="s">
        <v>66</v>
      </c>
    </row>
    <row r="5" ht="18" customHeight="1" spans="1:11">
      <c r="A5" s="161" t="s">
        <v>227</v>
      </c>
      <c r="B5" s="156">
        <v>1</v>
      </c>
      <c r="C5" s="156"/>
      <c r="D5" s="157" t="s">
        <v>228</v>
      </c>
      <c r="E5" s="157"/>
      <c r="G5" s="157"/>
      <c r="H5" s="162" t="s">
        <v>229</v>
      </c>
      <c r="I5" s="162"/>
      <c r="J5" s="174" t="s">
        <v>65</v>
      </c>
      <c r="K5" s="204" t="s">
        <v>66</v>
      </c>
    </row>
    <row r="6" ht="18" customHeight="1" spans="1:13">
      <c r="A6" s="163" t="s">
        <v>230</v>
      </c>
      <c r="B6" s="164">
        <v>6</v>
      </c>
      <c r="C6" s="164"/>
      <c r="D6" s="165" t="s">
        <v>231</v>
      </c>
      <c r="E6" s="166"/>
      <c r="F6" s="166"/>
      <c r="G6" s="165"/>
      <c r="H6" s="167" t="s">
        <v>232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233</v>
      </c>
      <c r="B8" s="152" t="s">
        <v>234</v>
      </c>
      <c r="C8" s="152" t="s">
        <v>235</v>
      </c>
      <c r="D8" s="152" t="s">
        <v>236</v>
      </c>
      <c r="E8" s="152" t="s">
        <v>237</v>
      </c>
      <c r="F8" s="152" t="s">
        <v>238</v>
      </c>
      <c r="G8" s="246" t="s">
        <v>239</v>
      </c>
      <c r="H8" s="247"/>
      <c r="I8" s="247"/>
      <c r="J8" s="247"/>
      <c r="K8" s="248"/>
    </row>
    <row r="9" ht="18" customHeight="1" spans="1:11">
      <c r="A9" s="161" t="s">
        <v>240</v>
      </c>
      <c r="B9" s="162"/>
      <c r="C9" s="174" t="s">
        <v>65</v>
      </c>
      <c r="D9" s="174" t="s">
        <v>66</v>
      </c>
      <c r="E9" s="157" t="s">
        <v>241</v>
      </c>
      <c r="F9" s="175" t="s">
        <v>242</v>
      </c>
      <c r="G9" s="176"/>
      <c r="H9" s="177"/>
      <c r="I9" s="177"/>
      <c r="J9" s="177"/>
      <c r="K9" s="208"/>
    </row>
    <row r="10" ht="18" customHeight="1" spans="1:11">
      <c r="A10" s="161" t="s">
        <v>243</v>
      </c>
      <c r="B10" s="162"/>
      <c r="C10" s="174" t="s">
        <v>65</v>
      </c>
      <c r="D10" s="174" t="s">
        <v>66</v>
      </c>
      <c r="E10" s="157" t="s">
        <v>244</v>
      </c>
      <c r="F10" s="175" t="s">
        <v>245</v>
      </c>
      <c r="G10" s="176" t="s">
        <v>246</v>
      </c>
      <c r="H10" s="177"/>
      <c r="I10" s="177"/>
      <c r="J10" s="177"/>
      <c r="K10" s="208"/>
    </row>
    <row r="11" ht="18" customHeight="1" spans="1:11">
      <c r="A11" s="178" t="s">
        <v>190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247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248</v>
      </c>
      <c r="J13" s="174" t="s">
        <v>85</v>
      </c>
      <c r="K13" s="204" t="s">
        <v>86</v>
      </c>
    </row>
    <row r="14" ht="18" customHeight="1" spans="1:11">
      <c r="A14" s="163" t="s">
        <v>249</v>
      </c>
      <c r="B14" s="166" t="s">
        <v>85</v>
      </c>
      <c r="C14" s="166" t="s">
        <v>86</v>
      </c>
      <c r="D14" s="180"/>
      <c r="E14" s="165" t="s">
        <v>250</v>
      </c>
      <c r="F14" s="166" t="s">
        <v>85</v>
      </c>
      <c r="G14" s="166" t="s">
        <v>86</v>
      </c>
      <c r="H14" s="166"/>
      <c r="I14" s="165" t="s">
        <v>251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252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254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123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255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256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257</v>
      </c>
    </row>
    <row r="28" ht="23" customHeight="1" spans="1:11">
      <c r="A28" s="184" t="s">
        <v>258</v>
      </c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 t="s">
        <v>259</v>
      </c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 t="s">
        <v>260</v>
      </c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261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262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263</v>
      </c>
      <c r="B38" s="162"/>
      <c r="C38" s="162"/>
      <c r="D38" s="160" t="s">
        <v>264</v>
      </c>
      <c r="E38" s="160"/>
      <c r="F38" s="196" t="s">
        <v>265</v>
      </c>
      <c r="G38" s="197"/>
      <c r="H38" s="162" t="s">
        <v>266</v>
      </c>
      <c r="I38" s="162"/>
      <c r="J38" s="162" t="s">
        <v>267</v>
      </c>
      <c r="K38" s="211"/>
    </row>
    <row r="39" ht="18.75" customHeight="1" spans="1:11">
      <c r="A39" s="161" t="s">
        <v>124</v>
      </c>
      <c r="B39" s="162" t="s">
        <v>268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135</v>
      </c>
      <c r="B42" s="198" t="s">
        <v>269</v>
      </c>
      <c r="C42" s="198"/>
      <c r="D42" s="165" t="s">
        <v>270</v>
      </c>
      <c r="E42" s="180" t="s">
        <v>138</v>
      </c>
      <c r="F42" s="165" t="s">
        <v>139</v>
      </c>
      <c r="G42" s="199">
        <v>45421</v>
      </c>
      <c r="H42" s="200" t="s">
        <v>140</v>
      </c>
      <c r="I42" s="200"/>
      <c r="J42" s="198" t="s">
        <v>141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P12" sqref="P12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0" width="15.625" style="89" customWidth="1"/>
    <col min="11" max="11" width="13.125" style="89" customWidth="1"/>
    <col min="12" max="12" width="13.5" style="89" customWidth="1"/>
    <col min="13" max="13" width="13.125" style="91" customWidth="1"/>
    <col min="14" max="14" width="12.25" style="91" customWidth="1"/>
    <col min="15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225" t="str">
        <f>首期!B4</f>
        <v>TACCAM92228</v>
      </c>
      <c r="C2" s="226"/>
      <c r="D2" s="225"/>
      <c r="E2" s="100" t="s">
        <v>67</v>
      </c>
      <c r="F2" s="101" t="str">
        <f>首期!B5</f>
        <v>女式抓绒服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240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8" spans="1:256">
      <c r="A4" s="102"/>
      <c r="B4" s="227" t="s">
        <v>110</v>
      </c>
      <c r="C4" s="227" t="s">
        <v>111</v>
      </c>
      <c r="D4" s="228" t="s">
        <v>112</v>
      </c>
      <c r="E4" s="227" t="s">
        <v>113</v>
      </c>
      <c r="F4" s="227" t="s">
        <v>114</v>
      </c>
      <c r="G4" s="227" t="s">
        <v>115</v>
      </c>
      <c r="H4" s="108"/>
      <c r="I4" s="240"/>
      <c r="J4" s="106" t="s">
        <v>111</v>
      </c>
      <c r="K4" s="106" t="s">
        <v>112</v>
      </c>
      <c r="L4" s="107" t="s">
        <v>113</v>
      </c>
      <c r="M4" s="106" t="s">
        <v>114</v>
      </c>
      <c r="N4" s="106" t="s">
        <v>115</v>
      </c>
      <c r="O4" s="13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8" spans="1:256">
      <c r="A5" s="102"/>
      <c r="B5" s="227" t="s">
        <v>150</v>
      </c>
      <c r="C5" s="227" t="s">
        <v>151</v>
      </c>
      <c r="D5" s="228" t="s">
        <v>152</v>
      </c>
      <c r="E5" s="227" t="s">
        <v>153</v>
      </c>
      <c r="F5" s="227" t="s">
        <v>154</v>
      </c>
      <c r="G5" s="227" t="s">
        <v>155</v>
      </c>
      <c r="H5" s="108"/>
      <c r="I5" s="240"/>
      <c r="J5" s="136"/>
      <c r="K5" s="136" t="s">
        <v>118</v>
      </c>
      <c r="L5" s="136" t="s">
        <v>118</v>
      </c>
      <c r="M5" s="136" t="s">
        <v>118</v>
      </c>
      <c r="N5" s="136" t="s">
        <v>118</v>
      </c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229" t="s">
        <v>156</v>
      </c>
      <c r="B6" s="230">
        <f t="shared" ref="B6:B11" si="0">C6-1</f>
        <v>59</v>
      </c>
      <c r="C6" s="230">
        <f>D6-2</f>
        <v>60</v>
      </c>
      <c r="D6" s="231">
        <v>62</v>
      </c>
      <c r="E6" s="230">
        <f>D6+2</f>
        <v>64</v>
      </c>
      <c r="F6" s="230">
        <f>E6+2</f>
        <v>66</v>
      </c>
      <c r="G6" s="230">
        <f>F6+1</f>
        <v>67</v>
      </c>
      <c r="H6" s="110"/>
      <c r="I6" s="240"/>
      <c r="J6" s="136"/>
      <c r="K6" s="136" t="s">
        <v>170</v>
      </c>
      <c r="L6" s="136" t="s">
        <v>271</v>
      </c>
      <c r="M6" s="136" t="s">
        <v>271</v>
      </c>
      <c r="N6" s="136" t="s">
        <v>165</v>
      </c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229" t="s">
        <v>159</v>
      </c>
      <c r="B7" s="230">
        <f t="shared" si="0"/>
        <v>59</v>
      </c>
      <c r="C7" s="230">
        <f>D7-2</f>
        <v>60</v>
      </c>
      <c r="D7" s="231">
        <v>62</v>
      </c>
      <c r="E7" s="230">
        <f>D7+2</f>
        <v>64</v>
      </c>
      <c r="F7" s="230">
        <f>E7+2</f>
        <v>66</v>
      </c>
      <c r="G7" s="230">
        <f>F7+1</f>
        <v>67</v>
      </c>
      <c r="H7" s="110"/>
      <c r="I7" s="240"/>
      <c r="J7" s="136"/>
      <c r="K7" s="136" t="s">
        <v>158</v>
      </c>
      <c r="L7" s="136" t="s">
        <v>272</v>
      </c>
      <c r="M7" s="136" t="s">
        <v>272</v>
      </c>
      <c r="N7" s="136" t="s">
        <v>158</v>
      </c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229" t="s">
        <v>160</v>
      </c>
      <c r="B8" s="230">
        <f t="shared" ref="B8:B10" si="1">C8-4</f>
        <v>98</v>
      </c>
      <c r="C8" s="230">
        <f t="shared" ref="C8:C10" si="2">D8-4</f>
        <v>102</v>
      </c>
      <c r="D8" s="231">
        <v>106</v>
      </c>
      <c r="E8" s="230">
        <f t="shared" ref="E8:E10" si="3">D8+4</f>
        <v>110</v>
      </c>
      <c r="F8" s="230">
        <f>E8+4</f>
        <v>114</v>
      </c>
      <c r="G8" s="230">
        <f t="shared" ref="G8:G10" si="4">F8+6</f>
        <v>120</v>
      </c>
      <c r="H8" s="110"/>
      <c r="I8" s="240"/>
      <c r="J8" s="136"/>
      <c r="K8" s="136" t="s">
        <v>165</v>
      </c>
      <c r="L8" s="136" t="s">
        <v>273</v>
      </c>
      <c r="M8" s="136" t="s">
        <v>273</v>
      </c>
      <c r="N8" s="136" t="s">
        <v>165</v>
      </c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229" t="s">
        <v>163</v>
      </c>
      <c r="B9" s="230">
        <f t="shared" si="1"/>
        <v>96</v>
      </c>
      <c r="C9" s="230">
        <f t="shared" si="2"/>
        <v>100</v>
      </c>
      <c r="D9" s="231">
        <v>104</v>
      </c>
      <c r="E9" s="230">
        <f t="shared" si="3"/>
        <v>108</v>
      </c>
      <c r="F9" s="230">
        <f>E9+5</f>
        <v>113</v>
      </c>
      <c r="G9" s="230">
        <f t="shared" si="4"/>
        <v>119</v>
      </c>
      <c r="H9" s="110"/>
      <c r="I9" s="240"/>
      <c r="J9" s="136"/>
      <c r="K9" s="136" t="s">
        <v>158</v>
      </c>
      <c r="L9" s="136" t="s">
        <v>272</v>
      </c>
      <c r="M9" s="136" t="s">
        <v>272</v>
      </c>
      <c r="N9" s="136" t="s">
        <v>158</v>
      </c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229" t="s">
        <v>164</v>
      </c>
      <c r="B10" s="230">
        <f t="shared" si="1"/>
        <v>98</v>
      </c>
      <c r="C10" s="230">
        <f t="shared" si="2"/>
        <v>102</v>
      </c>
      <c r="D10" s="231">
        <v>106</v>
      </c>
      <c r="E10" s="230">
        <f t="shared" si="3"/>
        <v>110</v>
      </c>
      <c r="F10" s="230">
        <f>E10+5</f>
        <v>115</v>
      </c>
      <c r="G10" s="230">
        <f t="shared" si="4"/>
        <v>121</v>
      </c>
      <c r="H10" s="110"/>
      <c r="I10" s="240"/>
      <c r="J10" s="136"/>
      <c r="K10" s="136" t="s">
        <v>165</v>
      </c>
      <c r="L10" s="136" t="s">
        <v>274</v>
      </c>
      <c r="M10" s="136" t="s">
        <v>275</v>
      </c>
      <c r="N10" s="136" t="s">
        <v>165</v>
      </c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229" t="s">
        <v>166</v>
      </c>
      <c r="B11" s="230">
        <f t="shared" si="0"/>
        <v>42</v>
      </c>
      <c r="C11" s="230">
        <f>D11-1</f>
        <v>43</v>
      </c>
      <c r="D11" s="232">
        <v>44</v>
      </c>
      <c r="E11" s="230">
        <f>D11+1</f>
        <v>45</v>
      </c>
      <c r="F11" s="230">
        <f>E11+1</f>
        <v>46</v>
      </c>
      <c r="G11" s="230">
        <f>F11+1.2</f>
        <v>47.2</v>
      </c>
      <c r="H11" s="110"/>
      <c r="I11" s="240"/>
      <c r="J11" s="136"/>
      <c r="K11" s="136" t="s">
        <v>170</v>
      </c>
      <c r="L11" s="136" t="s">
        <v>276</v>
      </c>
      <c r="M11" s="136" t="s">
        <v>276</v>
      </c>
      <c r="N11" s="136" t="s">
        <v>170</v>
      </c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233" t="s">
        <v>167</v>
      </c>
      <c r="B12" s="230">
        <f t="shared" ref="B12:B18" si="5">C12-0.5</f>
        <v>58.5</v>
      </c>
      <c r="C12" s="230">
        <f>D12-1</f>
        <v>59</v>
      </c>
      <c r="D12" s="232">
        <v>60</v>
      </c>
      <c r="E12" s="230">
        <f>D12+1</f>
        <v>61</v>
      </c>
      <c r="F12" s="230">
        <f>E12+1</f>
        <v>62</v>
      </c>
      <c r="G12" s="230">
        <f>F12+0.5</f>
        <v>62.5</v>
      </c>
      <c r="H12" s="115"/>
      <c r="I12" s="240"/>
      <c r="J12" s="136"/>
      <c r="K12" s="136" t="s">
        <v>165</v>
      </c>
      <c r="L12" s="136" t="s">
        <v>272</v>
      </c>
      <c r="M12" s="136" t="s">
        <v>272</v>
      </c>
      <c r="N12" s="136" t="s">
        <v>165</v>
      </c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229" t="s">
        <v>169</v>
      </c>
      <c r="B13" s="230">
        <f>C13-0.8</f>
        <v>17.9</v>
      </c>
      <c r="C13" s="230">
        <f>D13-0.8</f>
        <v>18.7</v>
      </c>
      <c r="D13" s="231">
        <v>19.5</v>
      </c>
      <c r="E13" s="230">
        <f>D13+0.8</f>
        <v>20.3</v>
      </c>
      <c r="F13" s="230">
        <f>E13+0.8</f>
        <v>21.1</v>
      </c>
      <c r="G13" s="230">
        <f>F13+1.3</f>
        <v>22.4</v>
      </c>
      <c r="H13" s="115"/>
      <c r="I13" s="240"/>
      <c r="J13" s="136"/>
      <c r="K13" s="136" t="s">
        <v>277</v>
      </c>
      <c r="L13" s="136" t="s">
        <v>272</v>
      </c>
      <c r="M13" s="136" t="s">
        <v>272</v>
      </c>
      <c r="N13" s="136" t="s">
        <v>277</v>
      </c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229" t="s">
        <v>171</v>
      </c>
      <c r="B14" s="230">
        <f>C14-0.7</f>
        <v>15.1</v>
      </c>
      <c r="C14" s="230">
        <f>D14-0.7</f>
        <v>15.8</v>
      </c>
      <c r="D14" s="231">
        <v>16.5</v>
      </c>
      <c r="E14" s="230">
        <f>D14+0.7</f>
        <v>17.2</v>
      </c>
      <c r="F14" s="230">
        <f>E14+0.7</f>
        <v>17.9</v>
      </c>
      <c r="G14" s="234">
        <f>F14+0.9</f>
        <v>18.8</v>
      </c>
      <c r="H14" s="110"/>
      <c r="I14" s="240"/>
      <c r="J14" s="136"/>
      <c r="K14" s="136" t="s">
        <v>158</v>
      </c>
      <c r="L14" s="136" t="s">
        <v>272</v>
      </c>
      <c r="M14" s="136" t="s">
        <v>272</v>
      </c>
      <c r="N14" s="136" t="s">
        <v>158</v>
      </c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229" t="s">
        <v>172</v>
      </c>
      <c r="B15" s="230">
        <f t="shared" si="5"/>
        <v>9</v>
      </c>
      <c r="C15" s="230">
        <f t="shared" ref="C15:C18" si="6">D15-0.5</f>
        <v>9.5</v>
      </c>
      <c r="D15" s="231">
        <v>10</v>
      </c>
      <c r="E15" s="230">
        <f t="shared" ref="E15:E20" si="7">D15+0.5</f>
        <v>10.5</v>
      </c>
      <c r="F15" s="230">
        <f t="shared" ref="F15:F20" si="8">E15+0.5</f>
        <v>11</v>
      </c>
      <c r="G15" s="230">
        <f>F15+0.7</f>
        <v>11.7</v>
      </c>
      <c r="H15" s="110"/>
      <c r="I15" s="240"/>
      <c r="J15" s="136"/>
      <c r="K15" s="136" t="s">
        <v>158</v>
      </c>
      <c r="L15" s="136" t="s">
        <v>272</v>
      </c>
      <c r="M15" s="136" t="s">
        <v>272</v>
      </c>
      <c r="N15" s="136" t="s">
        <v>158</v>
      </c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229" t="s">
        <v>174</v>
      </c>
      <c r="B16" s="230">
        <f>C16</f>
        <v>8</v>
      </c>
      <c r="C16" s="230">
        <f>D16</f>
        <v>8</v>
      </c>
      <c r="D16" s="231">
        <v>8</v>
      </c>
      <c r="E16" s="230">
        <f t="shared" ref="E16:G16" si="9">D16</f>
        <v>8</v>
      </c>
      <c r="F16" s="230">
        <f t="shared" si="9"/>
        <v>8</v>
      </c>
      <c r="G16" s="230">
        <f t="shared" si="9"/>
        <v>8</v>
      </c>
      <c r="H16" s="110"/>
      <c r="I16" s="240"/>
      <c r="J16" s="136"/>
      <c r="K16" s="136" t="s">
        <v>158</v>
      </c>
      <c r="L16" s="136" t="s">
        <v>272</v>
      </c>
      <c r="M16" s="136" t="s">
        <v>272</v>
      </c>
      <c r="N16" s="136" t="s">
        <v>158</v>
      </c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235" t="s">
        <v>175</v>
      </c>
      <c r="B17" s="115">
        <f t="shared" si="5"/>
        <v>33</v>
      </c>
      <c r="C17" s="115">
        <f t="shared" si="6"/>
        <v>33.5</v>
      </c>
      <c r="D17" s="236">
        <v>34</v>
      </c>
      <c r="E17" s="115">
        <f t="shared" ref="E17:G17" si="10">D17+0.5</f>
        <v>34.5</v>
      </c>
      <c r="F17" s="115">
        <f t="shared" si="10"/>
        <v>35</v>
      </c>
      <c r="G17" s="115">
        <f t="shared" si="10"/>
        <v>35.5</v>
      </c>
      <c r="H17" s="110"/>
      <c r="I17" s="240"/>
      <c r="J17" s="136"/>
      <c r="K17" s="136" t="s">
        <v>158</v>
      </c>
      <c r="L17" s="136" t="s">
        <v>272</v>
      </c>
      <c r="M17" s="136" t="s">
        <v>272</v>
      </c>
      <c r="N17" s="136" t="s">
        <v>158</v>
      </c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235" t="s">
        <v>176</v>
      </c>
      <c r="B18" s="115">
        <f t="shared" si="5"/>
        <v>24</v>
      </c>
      <c r="C18" s="115">
        <f t="shared" si="6"/>
        <v>24.5</v>
      </c>
      <c r="D18" s="236">
        <v>25</v>
      </c>
      <c r="E18" s="115">
        <f t="shared" si="7"/>
        <v>25.5</v>
      </c>
      <c r="F18" s="115">
        <f t="shared" si="8"/>
        <v>26</v>
      </c>
      <c r="G18" s="115">
        <f>F18+0.75</f>
        <v>26.75</v>
      </c>
      <c r="H18" s="110"/>
      <c r="I18" s="240"/>
      <c r="J18" s="136"/>
      <c r="K18" s="136" t="s">
        <v>158</v>
      </c>
      <c r="L18" s="136" t="s">
        <v>272</v>
      </c>
      <c r="M18" s="136" t="s">
        <v>272</v>
      </c>
      <c r="N18" s="136" t="s">
        <v>158</v>
      </c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229" t="s">
        <v>177</v>
      </c>
      <c r="B19" s="230">
        <f>C19-1</f>
        <v>47</v>
      </c>
      <c r="C19" s="230">
        <f>D19-1</f>
        <v>48</v>
      </c>
      <c r="D19" s="231">
        <v>49</v>
      </c>
      <c r="E19" s="230">
        <f>D19+1</f>
        <v>50</v>
      </c>
      <c r="F19" s="230">
        <f>E19+1</f>
        <v>51</v>
      </c>
      <c r="G19" s="230">
        <f>F19+1.5</f>
        <v>52.5</v>
      </c>
      <c r="H19" s="119"/>
      <c r="I19" s="240"/>
      <c r="J19" s="136"/>
      <c r="K19" s="136" t="s">
        <v>158</v>
      </c>
      <c r="L19" s="136" t="s">
        <v>272</v>
      </c>
      <c r="M19" s="136" t="s">
        <v>272</v>
      </c>
      <c r="N19" s="136" t="s">
        <v>158</v>
      </c>
      <c r="O19" s="13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229" t="s">
        <v>178</v>
      </c>
      <c r="B20" s="230">
        <f>C20</f>
        <v>14.5</v>
      </c>
      <c r="C20" s="230">
        <f>D20-0.5</f>
        <v>14.5</v>
      </c>
      <c r="D20" s="231">
        <v>15</v>
      </c>
      <c r="E20" s="230">
        <f t="shared" si="7"/>
        <v>15.5</v>
      </c>
      <c r="F20" s="230">
        <f t="shared" si="8"/>
        <v>16</v>
      </c>
      <c r="G20" s="230">
        <f>F20+0.5</f>
        <v>16.5</v>
      </c>
      <c r="H20" s="237"/>
      <c r="I20" s="240"/>
      <c r="J20" s="241"/>
      <c r="K20" s="241" t="s">
        <v>158</v>
      </c>
      <c r="L20" s="136" t="s">
        <v>272</v>
      </c>
      <c r="M20" s="136" t="s">
        <v>272</v>
      </c>
      <c r="N20" s="241" t="s">
        <v>158</v>
      </c>
      <c r="O20" s="13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18.75" spans="1:16">
      <c r="A21" s="238" t="s">
        <v>159</v>
      </c>
      <c r="B21" s="239">
        <v>59</v>
      </c>
      <c r="C21" s="239">
        <v>60</v>
      </c>
      <c r="D21" s="239">
        <v>62</v>
      </c>
      <c r="E21" s="239">
        <v>64</v>
      </c>
      <c r="F21" s="239">
        <v>66</v>
      </c>
      <c r="G21" s="239">
        <v>67</v>
      </c>
      <c r="H21" s="121"/>
      <c r="I21" s="242"/>
      <c r="J21" s="242"/>
      <c r="K21" s="243" t="s">
        <v>158</v>
      </c>
      <c r="L21" s="244" t="s">
        <v>272</v>
      </c>
      <c r="M21" s="244" t="s">
        <v>272</v>
      </c>
      <c r="N21" s="243" t="s">
        <v>158</v>
      </c>
      <c r="O21" s="245"/>
      <c r="P21" s="92"/>
    </row>
    <row r="22" spans="1:16">
      <c r="A22" s="126" t="s">
        <v>180</v>
      </c>
      <c r="B22" s="126"/>
      <c r="C22" s="127"/>
      <c r="D22" s="127"/>
      <c r="M22" s="89"/>
      <c r="N22" s="89"/>
      <c r="O22" s="89"/>
      <c r="P22" s="92"/>
    </row>
    <row r="23" spans="3:16">
      <c r="C23" s="90"/>
      <c r="J23" s="142" t="s">
        <v>181</v>
      </c>
      <c r="K23" s="143">
        <v>45421</v>
      </c>
      <c r="L23" s="142" t="s">
        <v>182</v>
      </c>
      <c r="M23" s="142" t="s">
        <v>138</v>
      </c>
      <c r="N23" s="142" t="s">
        <v>183</v>
      </c>
      <c r="O23" s="89" t="s">
        <v>141</v>
      </c>
      <c r="P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6" sqref="N16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TACCAM92228</v>
      </c>
      <c r="F2" s="152" t="s">
        <v>221</v>
      </c>
      <c r="G2" s="153" t="str">
        <f>首期!B5</f>
        <v>女式抓绒服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f>首期!B7</f>
        <v>1565</v>
      </c>
      <c r="C3" s="156"/>
      <c r="D3" s="157" t="s">
        <v>222</v>
      </c>
      <c r="E3" s="158">
        <f>首期!F4</f>
        <v>45509</v>
      </c>
      <c r="F3" s="159"/>
      <c r="G3" s="159"/>
      <c r="H3" s="160" t="s">
        <v>223</v>
      </c>
      <c r="I3" s="160"/>
      <c r="J3" s="160"/>
      <c r="K3" s="203"/>
    </row>
    <row r="4" ht="18" customHeight="1" spans="1:11">
      <c r="A4" s="161" t="s">
        <v>71</v>
      </c>
      <c r="B4" s="156">
        <v>3</v>
      </c>
      <c r="C4" s="156">
        <v>6</v>
      </c>
      <c r="D4" s="162" t="s">
        <v>224</v>
      </c>
      <c r="E4" s="159" t="s">
        <v>225</v>
      </c>
      <c r="F4" s="159"/>
      <c r="G4" s="159"/>
      <c r="H4" s="162" t="s">
        <v>226</v>
      </c>
      <c r="I4" s="162"/>
      <c r="J4" s="174" t="s">
        <v>65</v>
      </c>
      <c r="K4" s="204" t="s">
        <v>66</v>
      </c>
    </row>
    <row r="5" ht="18" customHeight="1" spans="1:11">
      <c r="A5" s="161" t="s">
        <v>227</v>
      </c>
      <c r="B5" s="156">
        <v>1</v>
      </c>
      <c r="C5" s="156"/>
      <c r="D5" s="157" t="s">
        <v>228</v>
      </c>
      <c r="E5" s="157"/>
      <c r="G5" s="157"/>
      <c r="H5" s="162" t="s">
        <v>229</v>
      </c>
      <c r="I5" s="162"/>
      <c r="J5" s="174" t="s">
        <v>65</v>
      </c>
      <c r="K5" s="204" t="s">
        <v>66</v>
      </c>
    </row>
    <row r="6" ht="18" customHeight="1" spans="1:13">
      <c r="A6" s="163" t="s">
        <v>230</v>
      </c>
      <c r="B6" s="164">
        <v>200</v>
      </c>
      <c r="C6" s="164"/>
      <c r="D6" s="165" t="s">
        <v>231</v>
      </c>
      <c r="E6" s="166"/>
      <c r="F6" s="166"/>
      <c r="G6" s="165"/>
      <c r="H6" s="167" t="s">
        <v>232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233</v>
      </c>
      <c r="B8" s="152" t="s">
        <v>234</v>
      </c>
      <c r="C8" s="152" t="s">
        <v>235</v>
      </c>
      <c r="D8" s="152" t="s">
        <v>236</v>
      </c>
      <c r="E8" s="152" t="s">
        <v>237</v>
      </c>
      <c r="F8" s="152" t="s">
        <v>238</v>
      </c>
      <c r="G8" s="172" t="s">
        <v>278</v>
      </c>
      <c r="H8" s="173"/>
      <c r="I8" s="173"/>
      <c r="J8" s="173"/>
      <c r="K8" s="207"/>
    </row>
    <row r="9" ht="18" customHeight="1" spans="1:11">
      <c r="A9" s="161" t="s">
        <v>240</v>
      </c>
      <c r="B9" s="162"/>
      <c r="C9" s="174" t="s">
        <v>65</v>
      </c>
      <c r="D9" s="174" t="s">
        <v>66</v>
      </c>
      <c r="E9" s="157" t="s">
        <v>241</v>
      </c>
      <c r="F9" s="175" t="s">
        <v>242</v>
      </c>
      <c r="G9" s="176"/>
      <c r="H9" s="177"/>
      <c r="I9" s="177"/>
      <c r="J9" s="177"/>
      <c r="K9" s="208"/>
    </row>
    <row r="10" ht="18" customHeight="1" spans="1:11">
      <c r="A10" s="161" t="s">
        <v>243</v>
      </c>
      <c r="B10" s="162"/>
      <c r="C10" s="174" t="s">
        <v>65</v>
      </c>
      <c r="D10" s="174" t="s">
        <v>66</v>
      </c>
      <c r="E10" s="157" t="s">
        <v>244</v>
      </c>
      <c r="F10" s="175" t="s">
        <v>245</v>
      </c>
      <c r="G10" s="176" t="s">
        <v>246</v>
      </c>
      <c r="H10" s="177"/>
      <c r="I10" s="177"/>
      <c r="J10" s="177"/>
      <c r="K10" s="208"/>
    </row>
    <row r="11" ht="18" customHeight="1" spans="1:11">
      <c r="A11" s="178" t="s">
        <v>190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247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248</v>
      </c>
      <c r="J13" s="174" t="s">
        <v>85</v>
      </c>
      <c r="K13" s="204" t="s">
        <v>86</v>
      </c>
    </row>
    <row r="14" ht="18" customHeight="1" spans="1:11">
      <c r="A14" s="163" t="s">
        <v>249</v>
      </c>
      <c r="B14" s="166" t="s">
        <v>85</v>
      </c>
      <c r="C14" s="166" t="s">
        <v>86</v>
      </c>
      <c r="D14" s="180"/>
      <c r="E14" s="165" t="s">
        <v>250</v>
      </c>
      <c r="F14" s="166" t="s">
        <v>85</v>
      </c>
      <c r="G14" s="166" t="s">
        <v>86</v>
      </c>
      <c r="H14" s="166"/>
      <c r="I14" s="165" t="s">
        <v>251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252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279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123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255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256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257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261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262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263</v>
      </c>
      <c r="B38" s="162"/>
      <c r="C38" s="162"/>
      <c r="D38" s="160" t="s">
        <v>264</v>
      </c>
      <c r="E38" s="160"/>
      <c r="F38" s="196" t="s">
        <v>265</v>
      </c>
      <c r="G38" s="197"/>
      <c r="H38" s="162" t="s">
        <v>266</v>
      </c>
      <c r="I38" s="162"/>
      <c r="J38" s="162" t="s">
        <v>267</v>
      </c>
      <c r="K38" s="211"/>
    </row>
    <row r="39" ht="18.75" customHeight="1" spans="1:11">
      <c r="A39" s="161" t="s">
        <v>124</v>
      </c>
      <c r="B39" s="162" t="s">
        <v>280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135</v>
      </c>
      <c r="B42" s="198" t="s">
        <v>269</v>
      </c>
      <c r="C42" s="198"/>
      <c r="D42" s="165" t="s">
        <v>270</v>
      </c>
      <c r="E42" s="180"/>
      <c r="F42" s="165" t="s">
        <v>139</v>
      </c>
      <c r="G42" s="199"/>
      <c r="H42" s="200" t="s">
        <v>140</v>
      </c>
      <c r="I42" s="200"/>
      <c r="J42" s="198" t="s">
        <v>141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2024-07-16T01:03:53Z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