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<sst xmlns="http://schemas.openxmlformats.org/spreadsheetml/2006/main" count="1099" uniqueCount="380">
  <si>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</si>
  <si>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</si>
  <si>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</si>
  <si>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</si>
  <si>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</si>
  <si>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</si>
  <si>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</si>
  <si>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</si>
  <si>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</si>
  <si>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</si>
  <si>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</si>
  <si>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</si>
  <si>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</si>
  <si>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</si>
  <si>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</si>
  <si>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</si>
  <si>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</si>
  <si>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</si>
  <si>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</si>
  <si>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</si>
  <si>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</si>
  <si>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</si>
  <si>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</si>
  <si>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</si>
  <si>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</si>
  <si>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</si>
  <si>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</si>
  <si>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</si>
  <si>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</si>
  <si>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</si>
  <si>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</si>
  <si>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</si>
  <si>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</si>
  <si>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</si>
  <si>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</si>
  <si>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</si>
  <si>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</si>
  <si>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</si>
  <si>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</si>
  <si>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</si>
  <si>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</si>
  <si>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</si>
  <si>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</si>
  <si>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</si>
  <si>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</si>
  <si>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</si>
  <si>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</si>
  <si>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</si>
  <si>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</si>
  <si>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</si>
  <si>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</si>
  <si>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</si>
  <si>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</si>
  <si>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</si>
  <si>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</si>
  <si>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</si>
  <si>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</si>
  <si>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</si>
  <si>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</si>
  <si>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</si>
  <si>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</si>
  <si>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</si>
  <si>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TACCAM91229</t>
  </si>
  <si>
    <t>合同交期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</si>
  <si>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</si>
  <si>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</si>
  <si>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</si>
  <si>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</si>
  <si>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</si>
  <si>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</si>
  <si>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</si>
  <si>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</si>
  <si>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</si>
  <si>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</si>
  <si>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</si>
  <si>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</si>
  <si>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</si>
  <si>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</si>
  <si>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</si>
  <si>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</si>
  <si>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</si>
  <si>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</si>
  <si>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</si>
  <si>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</si>
  <si>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</si>
  <si>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</si>
  <si>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</si>
  <si>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</si>
  <si>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</si>
  <si>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</si>
  <si>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</si>
  <si>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</si>
  <si>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</si>
  <si>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</si>
  <si>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</si>
  <si>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</si>
  <si>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</si>
  <si>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</si>
  <si>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</si>
  <si>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</si>
  <si>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</si>
  <si>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</si>
  <si>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</si>
  <si>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</si>
  <si>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</si>
  <si>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</si>
  <si>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</si>
  <si>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</si>
  <si>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</si>
  <si>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</si>
  <si>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</si>
  <si>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</si>
  <si>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</si>
  <si>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</si>
  <si>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</si>
  <si>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</si>
  <si>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</si>
  <si>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</si>
  <si>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铅灰\黑色</t>
  </si>
  <si>
    <t>松绿\黑色</t>
  </si>
  <si>
    <t>原木色\黑色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</si>
  <si>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</si>
  <si>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</si>
  <si>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</si>
  <si>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</si>
  <si>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</si>
  <si>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</si>
  <si>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</t>
  </si>
  <si>
    <t>2、撞色袖两边不对称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</si>
  <si>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</si>
  <si>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</si>
  <si>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</si>
  <si>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</si>
  <si>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</si>
  <si>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</si>
  <si>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</si>
  <si>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</si>
  <si>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</si>
  <si>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</si>
  <si>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</si>
  <si>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</si>
  <si>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</si>
  <si>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</si>
  <si>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</si>
  <si>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</si>
  <si>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</si>
  <si>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</si>
  <si>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</si>
  <si>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</si>
  <si>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</si>
  <si>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</si>
  <si>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</si>
  <si>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</si>
  <si>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</si>
  <si>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</si>
  <si>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</si>
  <si>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</si>
  <si>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</si>
  <si>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-0.7</t>
  </si>
  <si>
    <t xml:space="preserve">+1 </t>
  </si>
  <si>
    <t>+0.5</t>
  </si>
  <si>
    <t>前中长</t>
  </si>
  <si>
    <t xml:space="preserve">+0 </t>
  </si>
  <si>
    <t>胸围</t>
  </si>
  <si>
    <t>+1</t>
  </si>
  <si>
    <t>摆围</t>
  </si>
  <si>
    <t>+0</t>
  </si>
  <si>
    <t>肩宽</t>
  </si>
  <si>
    <t xml:space="preserve">+0.5 </t>
  </si>
  <si>
    <t>肩点袖长</t>
  </si>
  <si>
    <t>-1</t>
  </si>
  <si>
    <t>袖肥/2（参考值）</t>
  </si>
  <si>
    <t xml:space="preserve"> +0</t>
  </si>
  <si>
    <t>袖肘围/2</t>
  </si>
  <si>
    <t>袖口围/2（拉量）</t>
  </si>
  <si>
    <t>袖口围/2（平量）</t>
  </si>
  <si>
    <t>-0.5</t>
  </si>
  <si>
    <t>帽高</t>
  </si>
  <si>
    <t>帽宽</t>
  </si>
  <si>
    <t>领高</t>
  </si>
  <si>
    <t>下领围</t>
  </si>
  <si>
    <t>插手袋长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</si>
  <si>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</si>
  <si>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</si>
  <si>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</si>
  <si>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</si>
  <si>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</si>
  <si>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</si>
  <si>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</si>
  <si>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</si>
  <si>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</si>
  <si>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</si>
  <si>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</si>
  <si>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</si>
  <si>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</si>
  <si>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</si>
  <si>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</si>
  <si>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</si>
  <si>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</si>
  <si>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</si>
  <si>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</si>
  <si>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</si>
  <si>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</si>
  <si>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下摆</t>
  </si>
  <si>
    <t>98</t>
  </si>
  <si>
    <t>44</t>
  </si>
  <si>
    <t>62</t>
  </si>
  <si>
    <t>袖肥</t>
  </si>
  <si>
    <t>21</t>
  </si>
  <si>
    <t>袖肘</t>
  </si>
  <si>
    <t>袖口松量</t>
  </si>
  <si>
    <t>前领深</t>
  </si>
  <si>
    <t>领宽</t>
  </si>
  <si>
    <t>袖口高/下摆高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</si>
  <si>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</si>
  <si>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</si>
  <si>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</si>
  <si>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</si>
  <si>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</si>
  <si>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</si>
  <si>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</si>
  <si>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</si>
  <si>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</si>
  <si>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</si>
  <si>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</si>
  <si>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</si>
  <si>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</si>
  <si>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</si>
  <si>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</si>
  <si>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</si>
  <si>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</si>
  <si>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</si>
  <si>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</si>
  <si>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</si>
  <si>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</si>
  <si>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</si>
  <si>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</si>
  <si>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</si>
  <si>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</si>
  <si>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</si>
  <si>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</si>
  <si>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</si>
  <si>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</si>
  <si>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</si>
  <si>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</si>
  <si>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</si>
  <si>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</si>
  <si>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</si>
  <si>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</si>
  <si>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</si>
  <si>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情况说明：</t>
  </si>
  <si>
    <t xml:space="preserve">【问题点描述】  </t>
  </si>
  <si>
    <t>数量</t>
  </si>
  <si>
    <t>2、两侧拼间线有宽窄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</si>
  <si>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</si>
  <si>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</si>
  <si>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</si>
  <si>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</si>
  <si>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</si>
  <si>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</si>
  <si>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</si>
  <si>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</si>
  <si>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</si>
  <si>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</si>
  <si>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3XL</t>
  </si>
  <si>
    <t>+1 +0.5</t>
  </si>
  <si>
    <t>+0.4 +0 +0.5 +0.2</t>
  </si>
  <si>
    <t>+0.3 +0 +0.2 +0.3</t>
  </si>
  <si>
    <t>+0 +0 +0 +0</t>
  </si>
  <si>
    <t xml:space="preserve">+1 +1 </t>
  </si>
  <si>
    <t xml:space="preserve">+0 +0 </t>
  </si>
  <si>
    <t>+1 +1</t>
  </si>
  <si>
    <t>+1 +0.5 +2 +1.5</t>
  </si>
  <si>
    <t>+1 +1.5 +1 +1</t>
  </si>
  <si>
    <t>+0 +0 +0.6 +0.5</t>
  </si>
  <si>
    <t xml:space="preserve">+0.8 +1 </t>
  </si>
  <si>
    <t>+1 +1.5 +1 +2</t>
  </si>
  <si>
    <t>+0.5 +0.5</t>
  </si>
  <si>
    <t>+0.3 +0 +0.2 +0</t>
  </si>
  <si>
    <t>+0.2 +0.3 +0.3 +0.5</t>
  </si>
  <si>
    <t>+1 +0</t>
  </si>
  <si>
    <t>+0.5 +0</t>
  </si>
  <si>
    <t>+0.2 +0.3 +0.3 +0</t>
  </si>
  <si>
    <t>+0.2 +0.5</t>
  </si>
  <si>
    <t>-0.3 +0 +0 -0.2</t>
  </si>
  <si>
    <t>-0.2 -0.5 +0 -0.3</t>
  </si>
  <si>
    <t>+0 +0</t>
  </si>
  <si>
    <t>-0.2 -0.3 +0 -0.2</t>
  </si>
  <si>
    <t>采购凭证编号：CGDD24042200002</t>
  </si>
  <si>
    <t>②检验明细：齐色齐200件</t>
  </si>
  <si>
    <t>请按照以上提出的问题点改正</t>
  </si>
  <si>
    <t>腰围</t>
  </si>
  <si>
    <t>不收腰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</si>
  <si>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</si>
  <si>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</si>
  <si>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</si>
  <si>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</si>
  <si>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</si>
  <si>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</si>
  <si>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</si>
  <si>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</si>
  <si>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</si>
  <si>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</si>
  <si>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</si>
  <si>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</si>
  <si>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</si>
  <si>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</si>
  <si>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</si>
  <si>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</si>
  <si>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FH240316104</t>
  </si>
  <si>
    <t>FK08210复合摇粒绒</t>
  </si>
  <si>
    <t>24FW松绿</t>
  </si>
  <si>
    <t>海天</t>
  </si>
  <si>
    <t>FH240316106</t>
  </si>
  <si>
    <t>22FW原木色</t>
  </si>
  <si>
    <t>FH240317109</t>
  </si>
  <si>
    <t>23SS雾灰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</si>
  <si>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</si>
  <si>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</si>
  <si>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</si>
  <si>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</si>
  <si>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</si>
  <si>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</si>
  <si>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</si>
  <si>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</si>
  <si>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</si>
  <si>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</si>
  <si>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</si>
  <si>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</si>
  <si>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</si>
  <si>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</si>
  <si>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</si>
  <si>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</si>
  <si>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</si>
  <si>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</si>
  <si>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</si>
  <si>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</si>
  <si>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</si>
  <si>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</si>
  <si>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</si>
  <si>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</si>
  <si>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</si>
  <si>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</si>
  <si>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</si>
  <si>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</si>
  <si>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</si>
  <si>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</si>
  <si>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</si>
  <si>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</si>
  <si>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</si>
  <si>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</si>
  <si>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</si>
  <si>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</si>
  <si>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</si>
  <si>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</si>
  <si>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</si>
  <si>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</si>
  <si>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</si>
  <si>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</si>
  <si>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</si>
  <si>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</si>
  <si>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</si>
  <si>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</si>
  <si>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章仔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</si>
  <si>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</si>
  <si>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</si>
  <si>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</si>
  <si>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</si>
  <si>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</si>
  <si>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</si>
  <si>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</si>
  <si>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</si>
  <si>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 xml:space="preserve">无LOGO单面绒弹力包边带(2CM) </t>
  </si>
  <si>
    <t>黑色</t>
  </si>
  <si>
    <t>嘉善天路达工贸有限公司</t>
  </si>
  <si>
    <t xml:space="preserve">间方格织带（1CM） </t>
  </si>
  <si>
    <t>23SS旷野橘/P47//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</si>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</sst>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1"/>
      <name val="Arial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10" borderId="81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2" applyNumberFormat="0" applyFill="0" applyAlignment="0" applyProtection="0">
      <alignment vertical="center"/>
    </xf>
    <xf numFmtId="0" fontId="64" fillId="0" borderId="8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1" borderId="84" applyNumberFormat="0" applyAlignment="0" applyProtection="0">
      <alignment vertical="center"/>
    </xf>
    <xf numFmtId="0" fontId="66" fillId="12" borderId="85" applyNumberFormat="0" applyAlignment="0" applyProtection="0">
      <alignment vertical="center"/>
    </xf>
    <xf numFmtId="0" fontId="67" fillId="12" borderId="84" applyNumberFormat="0" applyAlignment="0" applyProtection="0">
      <alignment vertical="center"/>
    </xf>
    <xf numFmtId="0" fontId="68" fillId="13" borderId="86" applyNumberFormat="0" applyAlignment="0" applyProtection="0">
      <alignment vertical="center"/>
    </xf>
    <xf numFmtId="0" fontId="69" fillId="0" borderId="87" applyNumberFormat="0" applyFill="0" applyAlignment="0" applyProtection="0">
      <alignment vertical="center"/>
    </xf>
    <xf numFmtId="0" fontId="70" fillId="0" borderId="88" applyNumberFormat="0" applyFill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6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</cellStyleXfs>
  <cellXfs count="5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178" fontId="29" fillId="0" borderId="2" xfId="55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4" borderId="2" xfId="58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2" xfId="55" applyFont="1" applyFill="1" applyBorder="1" applyAlignment="1">
      <alignment horizontal="left"/>
    </xf>
    <xf numFmtId="0" fontId="30" fillId="0" borderId="2" xfId="55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13" fillId="0" borderId="0" xfId="53" applyFont="1" applyFill="1" applyAlignment="1"/>
    <xf numFmtId="0" fontId="17" fillId="0" borderId="10" xfId="53" applyFont="1" applyFill="1" applyBorder="1" applyAlignment="1">
      <alignment horizontal="center"/>
    </xf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3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4" xfId="53" applyFont="1" applyFill="1" applyBorder="1" applyAlignment="1" applyProtection="1">
      <alignment horizontal="center" vertical="center"/>
    </xf>
    <xf numFmtId="0" fontId="33" fillId="0" borderId="2" xfId="55" applyFont="1" applyFill="1" applyBorder="1" applyAlignment="1">
      <alignment horizontal="center"/>
    </xf>
    <xf numFmtId="0" fontId="33" fillId="5" borderId="2" xfId="55" applyFont="1" applyFill="1" applyBorder="1" applyAlignment="1">
      <alignment horizontal="center"/>
    </xf>
    <xf numFmtId="0" fontId="33" fillId="0" borderId="14" xfId="55" applyFont="1" applyFill="1" applyBorder="1" applyAlignment="1">
      <alignment horizontal="center"/>
    </xf>
    <xf numFmtId="49" fontId="32" fillId="0" borderId="2" xfId="54" applyNumberFormat="1" applyFont="1" applyFill="1" applyBorder="1" applyAlignment="1">
      <alignment horizontal="center" vertical="center"/>
    </xf>
    <xf numFmtId="49" fontId="32" fillId="0" borderId="14" xfId="54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12" xfId="53" applyFont="1" applyFill="1" applyBorder="1" applyAlignment="1"/>
    <xf numFmtId="49" fontId="17" fillId="0" borderId="12" xfId="53" applyNumberFormat="1" applyFont="1" applyFill="1" applyBorder="1" applyAlignment="1">
      <alignment horizontal="center"/>
    </xf>
    <xf numFmtId="49" fontId="32" fillId="0" borderId="12" xfId="54" applyNumberFormat="1" applyFont="1" applyFill="1" applyBorder="1" applyAlignment="1">
      <alignment horizontal="center" vertical="center"/>
    </xf>
    <xf numFmtId="0" fontId="17" fillId="0" borderId="15" xfId="53" applyFont="1" applyFill="1" applyBorder="1" applyAlignment="1"/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35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horizontal="center" vertical="center"/>
    </xf>
    <xf numFmtId="0" fontId="13" fillId="0" borderId="18" xfId="52" applyFont="1" applyFill="1" applyBorder="1" applyAlignment="1">
      <alignment vertical="center"/>
    </xf>
    <xf numFmtId="0" fontId="35" fillId="0" borderId="18" xfId="52" applyFont="1" applyFill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35" fillId="0" borderId="21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vertical="center"/>
    </xf>
    <xf numFmtId="58" fontId="13" fillId="0" borderId="19" xfId="52" applyNumberFormat="1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left" vertical="center"/>
    </xf>
    <xf numFmtId="0" fontId="35" fillId="0" borderId="22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13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5" fillId="0" borderId="17" xfId="52" applyFont="1" applyFill="1" applyBorder="1" applyAlignment="1">
      <alignment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vertical="center"/>
    </xf>
    <xf numFmtId="0" fontId="13" fillId="0" borderId="26" xfId="52" applyFont="1" applyFill="1" applyBorder="1" applyAlignment="1">
      <alignment horizontal="center" vertical="center"/>
    </xf>
    <xf numFmtId="0" fontId="13" fillId="0" borderId="27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5" fillId="0" borderId="18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 wrapText="1"/>
    </xf>
    <xf numFmtId="0" fontId="13" fillId="0" borderId="19" xfId="52" applyFont="1" applyFill="1" applyBorder="1" applyAlignment="1">
      <alignment horizontal="left" vertical="center" wrapText="1"/>
    </xf>
    <xf numFmtId="0" fontId="35" fillId="0" borderId="22" xfId="52" applyFont="1" applyFill="1" applyBorder="1" applyAlignment="1">
      <alignment horizontal="left" vertical="center"/>
    </xf>
    <xf numFmtId="0" fontId="7" fillId="0" borderId="23" xfId="52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center" vertical="center"/>
    </xf>
    <xf numFmtId="0" fontId="35" fillId="0" borderId="30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right" vertical="center"/>
    </xf>
    <xf numFmtId="0" fontId="13" fillId="0" borderId="27" xfId="52" applyFont="1" applyFill="1" applyBorder="1" applyAlignment="1">
      <alignment horizontal="right" vertical="center"/>
    </xf>
    <xf numFmtId="0" fontId="36" fillId="0" borderId="17" xfId="52" applyFont="1" applyFill="1" applyBorder="1" applyAlignment="1">
      <alignment horizontal="left" vertical="center"/>
    </xf>
    <xf numFmtId="0" fontId="36" fillId="0" borderId="18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center" vertical="center"/>
    </xf>
    <xf numFmtId="58" fontId="13" fillId="0" borderId="23" xfId="52" applyNumberFormat="1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13" fillId="0" borderId="18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4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 wrapText="1"/>
    </xf>
    <xf numFmtId="0" fontId="7" fillId="0" borderId="33" xfId="52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13" fillId="0" borderId="31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 wrapText="1"/>
    </xf>
    <xf numFmtId="0" fontId="7" fillId="0" borderId="35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center" vertical="center"/>
    </xf>
    <xf numFmtId="0" fontId="13" fillId="0" borderId="31" xfId="52" applyFont="1" applyFill="1" applyBorder="1" applyAlignment="1">
      <alignment horizontal="right" vertical="center"/>
    </xf>
    <xf numFmtId="0" fontId="13" fillId="0" borderId="36" xfId="52" applyFont="1" applyFill="1" applyBorder="1" applyAlignment="1">
      <alignment horizontal="center" vertical="center"/>
    </xf>
    <xf numFmtId="0" fontId="36" fillId="0" borderId="32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30" fillId="0" borderId="11" xfId="55" applyFont="1" applyFill="1" applyBorder="1" applyAlignment="1">
      <alignment horizontal="left"/>
    </xf>
    <xf numFmtId="0" fontId="27" fillId="0" borderId="37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49" fontId="32" fillId="0" borderId="15" xfId="54" applyNumberFormat="1" applyFont="1" applyFill="1" applyBorder="1" applyAlignment="1">
      <alignment horizontal="center" vertical="center"/>
    </xf>
    <xf numFmtId="49" fontId="17" fillId="0" borderId="0" xfId="53" applyNumberFormat="1" applyFont="1" applyFill="1" applyBorder="1" applyAlignment="1">
      <alignment horizontal="center"/>
    </xf>
    <xf numFmtId="0" fontId="17" fillId="0" borderId="0" xfId="53" applyFont="1" applyFill="1" applyBorder="1" applyAlignment="1"/>
    <xf numFmtId="49" fontId="32" fillId="0" borderId="0" xfId="54" applyNumberFormat="1" applyFont="1" applyFill="1" applyBorder="1" applyAlignment="1">
      <alignment horizontal="center" vertical="center"/>
    </xf>
    <xf numFmtId="0" fontId="35" fillId="3" borderId="24" xfId="52" applyFont="1" applyFill="1" applyBorder="1" applyAlignment="1">
      <alignment horizontal="left" vertical="center"/>
    </xf>
    <xf numFmtId="0" fontId="35" fillId="3" borderId="25" xfId="52" applyFont="1" applyFill="1" applyBorder="1" applyAlignment="1">
      <alignment horizontal="left" vertical="center"/>
    </xf>
    <xf numFmtId="0" fontId="35" fillId="3" borderId="34" xfId="52" applyFont="1" applyFill="1" applyBorder="1" applyAlignment="1">
      <alignment horizontal="left" vertical="center"/>
    </xf>
    <xf numFmtId="0" fontId="32" fillId="0" borderId="0" xfId="53" applyFont="1" applyFill="1" applyAlignment="1">
      <alignment horizontal="center"/>
    </xf>
    <xf numFmtId="0" fontId="19" fillId="0" borderId="38" xfId="52" applyFont="1" applyFill="1" applyBorder="1" applyAlignment="1">
      <alignment horizontal="left" vertical="center"/>
    </xf>
    <xf numFmtId="0" fontId="0" fillId="0" borderId="39" xfId="52" applyFont="1" applyFill="1" applyBorder="1" applyAlignment="1">
      <alignment horizontal="center" vertical="center"/>
    </xf>
    <xf numFmtId="0" fontId="38" fillId="0" borderId="39" xfId="52" applyFont="1" applyFill="1" applyBorder="1" applyAlignment="1">
      <alignment horizontal="center" vertical="center"/>
    </xf>
    <xf numFmtId="0" fontId="19" fillId="0" borderId="39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17" fillId="0" borderId="41" xfId="53" applyFont="1" applyFill="1" applyBorder="1" applyAlignment="1"/>
    <xf numFmtId="0" fontId="22" fillId="0" borderId="42" xfId="53" applyFont="1" applyFill="1" applyBorder="1" applyAlignment="1" applyProtection="1">
      <alignment horizontal="center" vertical="center"/>
    </xf>
    <xf numFmtId="0" fontId="33" fillId="0" borderId="7" xfId="55" applyFont="1" applyFill="1" applyBorder="1" applyAlignment="1">
      <alignment horizontal="center"/>
    </xf>
    <xf numFmtId="0" fontId="28" fillId="0" borderId="4" xfId="55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49" fontId="28" fillId="5" borderId="4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39" fillId="0" borderId="42" xfId="59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5" fillId="0" borderId="43" xfId="0" applyFont="1" applyFill="1" applyBorder="1" applyAlignment="1">
      <alignment horizontal="center" vertical="center"/>
    </xf>
    <xf numFmtId="0" fontId="25" fillId="0" borderId="44" xfId="0" applyNumberFormat="1" applyFont="1" applyFill="1" applyBorder="1" applyAlignment="1">
      <alignment horizontal="center" vertical="center"/>
    </xf>
    <xf numFmtId="0" fontId="41" fillId="0" borderId="44" xfId="0" applyFont="1" applyFill="1" applyBorder="1" applyAlignment="1">
      <alignment horizontal="center" vertical="center"/>
    </xf>
    <xf numFmtId="0" fontId="25" fillId="0" borderId="45" xfId="0" applyNumberFormat="1" applyFont="1" applyFill="1" applyBorder="1" applyAlignment="1">
      <alignment horizontal="center" vertical="center"/>
    </xf>
    <xf numFmtId="0" fontId="17" fillId="0" borderId="46" xfId="53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41" fillId="0" borderId="0" xfId="51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32" fillId="0" borderId="31" xfId="54" applyNumberFormat="1" applyFont="1" applyFill="1" applyBorder="1" applyAlignment="1">
      <alignment horizontal="center" vertical="center"/>
    </xf>
    <xf numFmtId="49" fontId="32" fillId="0" borderId="19" xfId="54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32" fillId="0" borderId="48" xfId="54" applyNumberFormat="1" applyFont="1" applyFill="1" applyBorder="1" applyAlignment="1">
      <alignment horizontal="center" vertical="center"/>
    </xf>
    <xf numFmtId="49" fontId="32" fillId="0" borderId="49" xfId="54" applyNumberFormat="1" applyFont="1" applyFill="1" applyBorder="1" applyAlignment="1">
      <alignment horizontal="center" vertical="center"/>
    </xf>
    <xf numFmtId="49" fontId="43" fillId="0" borderId="49" xfId="54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49" fontId="17" fillId="0" borderId="50" xfId="53" applyNumberFormat="1" applyFont="1" applyFill="1" applyBorder="1" applyAlignment="1">
      <alignment horizontal="center"/>
    </xf>
    <xf numFmtId="49" fontId="17" fillId="0" borderId="51" xfId="53" applyNumberFormat="1" applyFont="1" applyFill="1" applyBorder="1" applyAlignment="1">
      <alignment horizontal="center"/>
    </xf>
    <xf numFmtId="49" fontId="32" fillId="0" borderId="51" xfId="54" applyNumberFormat="1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2" fillId="0" borderId="0" xfId="53" applyNumberFormat="1" applyFont="1" applyFill="1" applyAlignment="1">
      <alignment horizontal="left"/>
    </xf>
    <xf numFmtId="0" fontId="42" fillId="0" borderId="5" xfId="0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7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37" fillId="0" borderId="54" xfId="52" applyFont="1" applyBorder="1" applyAlignment="1">
      <alignment horizontal="center" vertical="center"/>
    </xf>
    <xf numFmtId="0" fontId="36" fillId="0" borderId="54" xfId="52" applyFont="1" applyBorder="1" applyAlignment="1">
      <alignment horizontal="left" vertical="center"/>
    </xf>
    <xf numFmtId="0" fontId="36" fillId="0" borderId="17" xfId="52" applyFont="1" applyBorder="1" applyAlignment="1">
      <alignment horizontal="center" vertical="center"/>
    </xf>
    <xf numFmtId="0" fontId="36" fillId="0" borderId="18" xfId="52" applyFont="1" applyBorder="1" applyAlignment="1">
      <alignment horizontal="center" vertical="center"/>
    </xf>
    <xf numFmtId="0" fontId="36" fillId="0" borderId="32" xfId="52" applyFont="1" applyBorder="1" applyAlignment="1">
      <alignment horizontal="center" vertical="center"/>
    </xf>
    <xf numFmtId="0" fontId="37" fillId="0" borderId="17" xfId="52" applyFont="1" applyBorder="1" applyAlignment="1">
      <alignment horizontal="center" vertical="center"/>
    </xf>
    <xf numFmtId="0" fontId="37" fillId="0" borderId="18" xfId="52" applyFont="1" applyBorder="1" applyAlignment="1">
      <alignment horizontal="center" vertical="center"/>
    </xf>
    <xf numFmtId="0" fontId="37" fillId="0" borderId="32" xfId="52" applyFont="1" applyBorder="1" applyAlignment="1">
      <alignment horizontal="center" vertical="center"/>
    </xf>
    <xf numFmtId="0" fontId="36" fillId="0" borderId="21" xfId="52" applyFont="1" applyBorder="1" applyAlignment="1">
      <alignment horizontal="left" vertical="center"/>
    </xf>
    <xf numFmtId="0" fontId="36" fillId="0" borderId="19" xfId="52" applyFont="1" applyBorder="1" applyAlignment="1">
      <alignment horizontal="left" vertical="center"/>
    </xf>
    <xf numFmtId="14" fontId="20" fillId="0" borderId="19" xfId="52" applyNumberFormat="1" applyFont="1" applyBorder="1" applyAlignment="1">
      <alignment horizontal="center" vertical="center"/>
    </xf>
    <xf numFmtId="14" fontId="20" fillId="0" borderId="20" xfId="52" applyNumberFormat="1" applyFont="1" applyBorder="1" applyAlignment="1">
      <alignment horizontal="center" vertical="center"/>
    </xf>
    <xf numFmtId="0" fontId="36" fillId="0" borderId="21" xfId="52" applyFont="1" applyBorder="1" applyAlignment="1">
      <alignment vertical="center"/>
    </xf>
    <xf numFmtId="49" fontId="20" fillId="0" borderId="19" xfId="52" applyNumberFormat="1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6" fillId="0" borderId="19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7" fillId="0" borderId="19" xfId="52" applyFont="1" applyBorder="1" applyAlignment="1">
      <alignment vertical="center"/>
    </xf>
    <xf numFmtId="0" fontId="44" fillId="0" borderId="22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36" xfId="52" applyFont="1" applyBorder="1" applyAlignment="1">
      <alignment horizontal="center" vertical="center"/>
    </xf>
    <xf numFmtId="0" fontId="36" fillId="0" borderId="22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33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36" fillId="0" borderId="17" xfId="52" applyFont="1" applyBorder="1" applyAlignment="1">
      <alignment vertical="center"/>
    </xf>
    <xf numFmtId="0" fontId="7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7" fillId="0" borderId="18" xfId="52" applyFont="1" applyBorder="1" applyAlignment="1">
      <alignment vertical="center"/>
    </xf>
    <xf numFmtId="0" fontId="36" fillId="0" borderId="18" xfId="52" applyFont="1" applyBorder="1" applyAlignment="1">
      <alignment vertical="center"/>
    </xf>
    <xf numFmtId="0" fontId="7" fillId="0" borderId="19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3" fillId="0" borderId="30" xfId="52" applyFont="1" applyBorder="1" applyAlignment="1">
      <alignment horizontal="left" vertical="center" wrapText="1"/>
    </xf>
    <xf numFmtId="0" fontId="13" fillId="0" borderId="25" xfId="52" applyFont="1" applyBorder="1" applyAlignment="1">
      <alignment horizontal="left" vertical="center" wrapText="1"/>
    </xf>
    <xf numFmtId="0" fontId="13" fillId="0" borderId="58" xfId="52" applyFont="1" applyBorder="1" applyAlignment="1">
      <alignment horizontal="left" vertical="center" wrapText="1"/>
    </xf>
    <xf numFmtId="0" fontId="13" fillId="0" borderId="28" xfId="52" applyFont="1" applyBorder="1" applyAlignment="1">
      <alignment horizontal="left" vertical="center"/>
    </xf>
    <xf numFmtId="0" fontId="13" fillId="0" borderId="27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/>
    </xf>
    <xf numFmtId="0" fontId="13" fillId="0" borderId="26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13" fillId="0" borderId="17" xfId="52" applyFont="1" applyBorder="1" applyAlignment="1">
      <alignment horizontal="left" vertical="center" wrapText="1"/>
    </xf>
    <xf numFmtId="0" fontId="13" fillId="0" borderId="18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36" fillId="0" borderId="22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21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5" fillId="0" borderId="19" xfId="52" applyFont="1" applyBorder="1" applyAlignment="1">
      <alignment horizontal="left" vertical="center"/>
    </xf>
    <xf numFmtId="0" fontId="36" fillId="0" borderId="59" xfId="52" applyFont="1" applyFill="1" applyBorder="1" applyAlignment="1">
      <alignment horizontal="left" vertical="center"/>
    </xf>
    <xf numFmtId="0" fontId="36" fillId="0" borderId="60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36" fillId="0" borderId="27" xfId="52" applyFont="1" applyBorder="1" applyAlignment="1">
      <alignment horizontal="left" vertical="center"/>
    </xf>
    <xf numFmtId="0" fontId="37" fillId="0" borderId="61" xfId="52" applyFont="1" applyBorder="1" applyAlignment="1">
      <alignment vertical="center"/>
    </xf>
    <xf numFmtId="0" fontId="20" fillId="0" borderId="62" xfId="52" applyFont="1" applyBorder="1" applyAlignment="1">
      <alignment horizontal="center" vertical="center"/>
    </xf>
    <xf numFmtId="0" fontId="37" fillId="0" borderId="62" xfId="52" applyFont="1" applyBorder="1" applyAlignment="1">
      <alignment vertical="center"/>
    </xf>
    <xf numFmtId="58" fontId="7" fillId="0" borderId="62" xfId="52" applyNumberFormat="1" applyFont="1" applyBorder="1" applyAlignment="1">
      <alignment vertical="center"/>
    </xf>
    <xf numFmtId="0" fontId="37" fillId="0" borderId="62" xfId="52" applyFont="1" applyBorder="1" applyAlignment="1">
      <alignment horizontal="center" vertical="center"/>
    </xf>
    <xf numFmtId="0" fontId="37" fillId="0" borderId="63" xfId="52" applyFont="1" applyFill="1" applyBorder="1" applyAlignment="1">
      <alignment horizontal="left" vertical="center"/>
    </xf>
    <xf numFmtId="0" fontId="37" fillId="0" borderId="62" xfId="52" applyFont="1" applyFill="1" applyBorder="1" applyAlignment="1">
      <alignment horizontal="left" vertical="center"/>
    </xf>
    <xf numFmtId="0" fontId="37" fillId="0" borderId="64" xfId="52" applyFont="1" applyFill="1" applyBorder="1" applyAlignment="1">
      <alignment horizontal="center" vertical="center"/>
    </xf>
    <xf numFmtId="0" fontId="37" fillId="0" borderId="49" xfId="52" applyFont="1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7" fillId="0" borderId="54" xfId="52" applyFont="1" applyBorder="1" applyAlignment="1">
      <alignment horizontal="center" vertical="center"/>
    </xf>
    <xf numFmtId="0" fontId="7" fillId="0" borderId="65" xfId="52" applyFont="1" applyBorder="1" applyAlignment="1">
      <alignment horizontal="center" vertical="center"/>
    </xf>
    <xf numFmtId="0" fontId="20" fillId="0" borderId="33" xfId="52" applyFont="1" applyBorder="1" applyAlignment="1">
      <alignment horizontal="left" vertical="center"/>
    </xf>
    <xf numFmtId="0" fontId="20" fillId="0" borderId="32" xfId="52" applyFont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5" fillId="0" borderId="18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26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35" xfId="52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6" fillId="0" borderId="33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36" fillId="0" borderId="35" xfId="52" applyFont="1" applyBorder="1" applyAlignment="1">
      <alignment horizontal="left" vertical="center"/>
    </xf>
    <xf numFmtId="0" fontId="20" fillId="0" borderId="66" xfId="52" applyFont="1" applyBorder="1" applyAlignment="1">
      <alignment horizontal="center" vertical="center"/>
    </xf>
    <xf numFmtId="0" fontId="37" fillId="0" borderId="67" xfId="52" applyFont="1" applyFill="1" applyBorder="1" applyAlignment="1">
      <alignment horizontal="left" vertical="center"/>
    </xf>
    <xf numFmtId="0" fontId="37" fillId="0" borderId="68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9" fillId="0" borderId="0" xfId="59" applyFont="1" applyFill="1" applyAlignment="1">
      <alignment horizontal="left" vertical="center"/>
    </xf>
    <xf numFmtId="0" fontId="28" fillId="0" borderId="0" xfId="59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180" fontId="33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33" fillId="0" borderId="1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45" fillId="0" borderId="16" xfId="52" applyFont="1" applyBorder="1" applyAlignment="1">
      <alignment horizontal="center" vertical="top"/>
    </xf>
    <xf numFmtId="0" fontId="36" fillId="0" borderId="69" xfId="52" applyFont="1" applyBorder="1" applyAlignment="1">
      <alignment horizontal="left" vertical="center"/>
    </xf>
    <xf numFmtId="0" fontId="36" fillId="0" borderId="16" xfId="52" applyFont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0" fontId="37" fillId="0" borderId="6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/>
    </xf>
    <xf numFmtId="0" fontId="36" fillId="0" borderId="64" xfId="52" applyFont="1" applyBorder="1" applyAlignment="1">
      <alignment vertical="center"/>
    </xf>
    <xf numFmtId="0" fontId="7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/>
    </xf>
    <xf numFmtId="0" fontId="7" fillId="0" borderId="49" xfId="52" applyFont="1" applyBorder="1" applyAlignment="1">
      <alignment vertical="center"/>
    </xf>
    <xf numFmtId="0" fontId="36" fillId="0" borderId="49" xfId="52" applyFont="1" applyBorder="1" applyAlignment="1">
      <alignment vertical="center"/>
    </xf>
    <xf numFmtId="0" fontId="36" fillId="0" borderId="64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36" fillId="0" borderId="49" xfId="52" applyFont="1" applyBorder="1" applyAlignment="1">
      <alignment horizontal="center" vertical="center"/>
    </xf>
    <xf numFmtId="0" fontId="7" fillId="0" borderId="49" xfId="52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7" fillId="0" borderId="19" xfId="52" applyFont="1" applyBorder="1" applyAlignment="1">
      <alignment horizontal="center" vertical="center"/>
    </xf>
    <xf numFmtId="0" fontId="36" fillId="0" borderId="59" xfId="52" applyFont="1" applyBorder="1" applyAlignment="1">
      <alignment horizontal="left" vertical="center" wrapText="1"/>
    </xf>
    <xf numFmtId="0" fontId="36" fillId="0" borderId="60" xfId="52" applyFont="1" applyBorder="1" applyAlignment="1">
      <alignment horizontal="left" vertical="center" wrapText="1"/>
    </xf>
    <xf numFmtId="0" fontId="36" fillId="0" borderId="70" xfId="52" applyFont="1" applyBorder="1" applyAlignment="1">
      <alignment horizontal="left" vertical="center"/>
    </xf>
    <xf numFmtId="0" fontId="36" fillId="0" borderId="71" xfId="52" applyFont="1" applyBorder="1" applyAlignment="1">
      <alignment horizontal="left" vertical="center"/>
    </xf>
    <xf numFmtId="0" fontId="46" fillId="0" borderId="72" xfId="52" applyFont="1" applyBorder="1" applyAlignment="1">
      <alignment horizontal="left" vertical="center" wrapText="1"/>
    </xf>
    <xf numFmtId="0" fontId="33" fillId="3" borderId="2" xfId="0" applyFont="1" applyFill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9" fontId="20" fillId="0" borderId="49" xfId="52" applyNumberFormat="1" applyFont="1" applyBorder="1" applyAlignment="1">
      <alignment horizontal="center" vertical="center"/>
    </xf>
    <xf numFmtId="9" fontId="20" fillId="0" borderId="4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left" vertical="center"/>
    </xf>
    <xf numFmtId="9" fontId="20" fillId="0" borderId="19" xfId="52" applyNumberFormat="1" applyFont="1" applyBorder="1" applyAlignment="1">
      <alignment horizontal="center" vertical="center"/>
    </xf>
    <xf numFmtId="0" fontId="37" fillId="0" borderId="63" xfId="0" applyFont="1" applyBorder="1" applyAlignment="1">
      <alignment horizontal="left" vertical="center"/>
    </xf>
    <xf numFmtId="0" fontId="37" fillId="0" borderId="62" xfId="0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25" xfId="52" applyNumberFormat="1" applyFont="1" applyBorder="1" applyAlignment="1">
      <alignment horizontal="left" vertical="center"/>
    </xf>
    <xf numFmtId="9" fontId="20" fillId="0" borderId="59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0" fontId="35" fillId="0" borderId="64" xfId="52" applyFont="1" applyFill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37" fillId="0" borderId="53" xfId="52" applyFont="1" applyBorder="1" applyAlignment="1">
      <alignment vertical="center"/>
    </xf>
    <xf numFmtId="0" fontId="50" fillId="0" borderId="62" xfId="52" applyFont="1" applyBorder="1" applyAlignment="1">
      <alignment horizontal="center" vertical="center"/>
    </xf>
    <xf numFmtId="0" fontId="37" fillId="0" borderId="54" xfId="52" applyFont="1" applyBorder="1" applyAlignment="1">
      <alignment vertical="center"/>
    </xf>
    <xf numFmtId="0" fontId="20" fillId="0" borderId="75" xfId="52" applyFont="1" applyBorder="1" applyAlignment="1">
      <alignment vertical="center"/>
    </xf>
    <xf numFmtId="0" fontId="37" fillId="0" borderId="75" xfId="52" applyFont="1" applyBorder="1" applyAlignment="1">
      <alignment vertical="center"/>
    </xf>
    <xf numFmtId="58" fontId="7" fillId="0" borderId="54" xfId="52" applyNumberFormat="1" applyFont="1" applyBorder="1" applyAlignment="1">
      <alignment vertical="center"/>
    </xf>
    <xf numFmtId="0" fontId="37" fillId="0" borderId="29" xfId="52" applyFont="1" applyBorder="1" applyAlignment="1">
      <alignment horizontal="center" vertical="center"/>
    </xf>
    <xf numFmtId="0" fontId="20" fillId="0" borderId="76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6" fillId="0" borderId="77" xfId="52" applyFont="1" applyBorder="1" applyAlignment="1">
      <alignment horizontal="left" vertical="center"/>
    </xf>
    <xf numFmtId="0" fontId="37" fillId="0" borderId="67" xfId="52" applyFont="1" applyBorder="1" applyAlignment="1">
      <alignment horizontal="left" vertical="center"/>
    </xf>
    <xf numFmtId="0" fontId="20" fillId="0" borderId="68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6" xfId="52" applyFont="1" applyBorder="1" applyAlignment="1">
      <alignment horizontal="left" vertical="center" wrapText="1"/>
    </xf>
    <xf numFmtId="0" fontId="36" fillId="0" borderId="68" xfId="52" applyFont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6" fillId="0" borderId="2" xfId="52" applyFont="1" applyBorder="1" applyAlignment="1">
      <alignment horizontal="center" vertical="center"/>
    </xf>
    <xf numFmtId="0" fontId="51" fillId="0" borderId="35" xfId="52" applyFont="1" applyBorder="1" applyAlignment="1">
      <alignment horizontal="left" vertical="center"/>
    </xf>
    <xf numFmtId="0" fontId="13" fillId="0" borderId="20" xfId="52" applyFont="1" applyBorder="1" applyAlignment="1">
      <alignment horizontal="left" vertical="center"/>
    </xf>
    <xf numFmtId="0" fontId="37" fillId="0" borderId="67" xfId="0" applyFont="1" applyBorder="1" applyAlignment="1">
      <alignment horizontal="left" vertical="center"/>
    </xf>
    <xf numFmtId="9" fontId="20" fillId="0" borderId="34" xfId="52" applyNumberFormat="1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0" fontId="35" fillId="0" borderId="68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37" fillId="0" borderId="79" xfId="52" applyFont="1" applyBorder="1" applyAlignment="1">
      <alignment horizontal="center" vertical="center"/>
    </xf>
    <xf numFmtId="0" fontId="20" fillId="0" borderId="75" xfId="52" applyFont="1" applyBorder="1" applyAlignment="1">
      <alignment horizontal="center" vertical="center"/>
    </xf>
    <xf numFmtId="0" fontId="20" fillId="0" borderId="77" xfId="52" applyFont="1" applyBorder="1" applyAlignment="1">
      <alignment horizontal="center" vertical="center"/>
    </xf>
    <xf numFmtId="0" fontId="20" fillId="0" borderId="77" xfId="52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3" fillId="0" borderId="11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37" xfId="0" applyBorder="1"/>
    <xf numFmtId="0" fontId="0" fillId="0" borderId="12" xfId="0" applyBorder="1"/>
    <xf numFmtId="0" fontId="0" fillId="6" borderId="12" xfId="0" applyFill="1" applyBorder="1"/>
    <xf numFmtId="0" fontId="0" fillId="7" borderId="0" xfId="0" applyFill="1"/>
    <xf numFmtId="0" fontId="52" fillId="0" borderId="13" xfId="0" applyFont="1" applyBorder="1" applyAlignment="1">
      <alignment horizontal="center" vertical="center" wrapText="1"/>
    </xf>
    <xf numFmtId="0" fontId="53" fillId="0" borderId="80" xfId="0" applyFont="1" applyBorder="1" applyAlignment="1">
      <alignment horizontal="center" vertical="center"/>
    </xf>
    <xf numFmtId="0" fontId="53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0" fontId="5" fillId="0" borderId="2" xfId="62" applyFont="1" applyFill="1" applyBorder="1" applyAlignment="1" quotePrefix="1">
      <alignment horizontal="center" vertical="center" wrapText="1"/>
    </xf>
    <xf numFmtId="0" fontId="5" fillId="0" borderId="2" xfId="62" applyFont="1" applyFill="1" applyBorder="1" applyAlignment="1" quotePrefix="1">
      <alignment horizontal="left" vertical="center" wrapText="1"/>
    </xf>
    <xf numFmtId="0" fontId="6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180975</xdr:colOff>
      <xdr:row>4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3305" y="581025"/>
          <a:ext cx="1247775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4" customWidth="1"/>
    <col min="3" max="3" width="10.125" customWidth="1"/>
  </cols>
  <sheetData>
    <row r="1" ht="21" customHeight="1" spans="1:2">
      <c r="A1" s="495"/>
      <c r="B1" s="496" t="s">
        <v>0</v>
      </c>
    </row>
    <row r="2" spans="1:2">
      <c r="A2" s="9">
        <v>1</v>
      </c>
      <c r="B2" s="497" t="s">
        <v>1</v>
      </c>
    </row>
    <row r="3" spans="1:2">
      <c r="A3" s="9">
        <v>2</v>
      </c>
      <c r="B3" s="497" t="s">
        <v>2</v>
      </c>
    </row>
    <row r="4" spans="1:2">
      <c r="A4" s="9">
        <v>3</v>
      </c>
      <c r="B4" s="497" t="s">
        <v>3</v>
      </c>
    </row>
    <row r="5" spans="1:2">
      <c r="A5" s="9">
        <v>4</v>
      </c>
      <c r="B5" s="497" t="s">
        <v>4</v>
      </c>
    </row>
    <row r="6" spans="1:2">
      <c r="A6" s="9">
        <v>5</v>
      </c>
      <c r="B6" s="497" t="s">
        <v>5</v>
      </c>
    </row>
    <row r="7" spans="1:2">
      <c r="A7" s="9">
        <v>6</v>
      </c>
      <c r="B7" s="497" t="s">
        <v>6</v>
      </c>
    </row>
    <row r="8" s="493" customFormat="1" ht="15" customHeight="1" spans="1:2">
      <c r="A8" s="498">
        <v>7</v>
      </c>
      <c r="B8" s="499" t="s">
        <v>7</v>
      </c>
    </row>
    <row r="9" ht="18.95" customHeight="1" spans="1:2">
      <c r="A9" s="495"/>
      <c r="B9" s="500" t="s">
        <v>8</v>
      </c>
    </row>
    <row r="10" ht="15.95" customHeight="1" spans="1:2">
      <c r="A10" s="9">
        <v>1</v>
      </c>
      <c r="B10" s="501" t="s">
        <v>9</v>
      </c>
    </row>
    <row r="11" spans="1:2">
      <c r="A11" s="9">
        <v>2</v>
      </c>
      <c r="B11" s="497" t="s">
        <v>10</v>
      </c>
    </row>
    <row r="12" spans="1:2">
      <c r="A12" s="9">
        <v>3</v>
      </c>
      <c r="B12" s="499" t="s">
        <v>11</v>
      </c>
    </row>
    <row r="13" spans="1:2">
      <c r="A13" s="9">
        <v>4</v>
      </c>
      <c r="B13" s="497" t="s">
        <v>12</v>
      </c>
    </row>
    <row r="14" spans="1:2">
      <c r="A14" s="9">
        <v>5</v>
      </c>
      <c r="B14" s="497" t="s">
        <v>13</v>
      </c>
    </row>
    <row r="15" spans="1:2">
      <c r="A15" s="9">
        <v>6</v>
      </c>
      <c r="B15" s="497" t="s">
        <v>14</v>
      </c>
    </row>
    <row r="16" spans="1:2">
      <c r="A16" s="9">
        <v>7</v>
      </c>
      <c r="B16" s="497" t="s">
        <v>15</v>
      </c>
    </row>
    <row r="17" spans="1:2">
      <c r="A17" s="9">
        <v>8</v>
      </c>
      <c r="B17" s="497" t="s">
        <v>16</v>
      </c>
    </row>
    <row r="18" spans="1:2">
      <c r="A18" s="9">
        <v>9</v>
      </c>
      <c r="B18" s="497" t="s">
        <v>17</v>
      </c>
    </row>
    <row r="19" spans="1:2">
      <c r="A19" s="9"/>
      <c r="B19" s="497"/>
    </row>
    <row r="20" ht="20.25" spans="1:2">
      <c r="A20" s="495"/>
      <c r="B20" s="496" t="s">
        <v>18</v>
      </c>
    </row>
    <row r="21" spans="1:2">
      <c r="A21" s="9">
        <v>1</v>
      </c>
      <c r="B21" s="502" t="s">
        <v>19</v>
      </c>
    </row>
    <row r="22" spans="1:2">
      <c r="A22" s="9">
        <v>2</v>
      </c>
      <c r="B22" s="497" t="s">
        <v>20</v>
      </c>
    </row>
    <row r="23" spans="1:2">
      <c r="A23" s="9">
        <v>3</v>
      </c>
      <c r="B23" s="497" t="s">
        <v>21</v>
      </c>
    </row>
    <row r="24" spans="1:2">
      <c r="A24" s="9">
        <v>4</v>
      </c>
      <c r="B24" s="497" t="s">
        <v>22</v>
      </c>
    </row>
    <row r="25" spans="1:2">
      <c r="A25" s="9">
        <v>5</v>
      </c>
      <c r="B25" s="497" t="s">
        <v>23</v>
      </c>
    </row>
    <row r="26" spans="1:2">
      <c r="A26" s="9">
        <v>6</v>
      </c>
      <c r="B26" s="497" t="s">
        <v>24</v>
      </c>
    </row>
    <row r="27" spans="1:2">
      <c r="A27" s="9">
        <v>7</v>
      </c>
      <c r="B27" s="497" t="s">
        <v>25</v>
      </c>
    </row>
    <row r="28" spans="1:2">
      <c r="A28" s="9"/>
      <c r="B28" s="497"/>
    </row>
    <row r="29" ht="20.25" spans="1:2">
      <c r="A29" s="495"/>
      <c r="B29" s="496" t="s">
        <v>26</v>
      </c>
    </row>
    <row r="30" spans="1:2">
      <c r="A30" s="9">
        <v>1</v>
      </c>
      <c r="B30" s="502" t="s">
        <v>27</v>
      </c>
    </row>
    <row r="31" spans="1:2">
      <c r="A31" s="9">
        <v>2</v>
      </c>
      <c r="B31" s="497" t="s">
        <v>28</v>
      </c>
    </row>
    <row r="32" spans="1:2">
      <c r="A32" s="9">
        <v>3</v>
      </c>
      <c r="B32" s="497" t="s">
        <v>29</v>
      </c>
    </row>
    <row r="33" ht="28.5" spans="1:2">
      <c r="A33" s="9">
        <v>4</v>
      </c>
      <c r="B33" s="497" t="s">
        <v>30</v>
      </c>
    </row>
    <row r="34" spans="1:2">
      <c r="A34" s="9">
        <v>5</v>
      </c>
      <c r="B34" s="497" t="s">
        <v>31</v>
      </c>
    </row>
    <row r="35" spans="1:2">
      <c r="A35" s="9">
        <v>6</v>
      </c>
      <c r="B35" s="497" t="s">
        <v>32</v>
      </c>
    </row>
    <row r="36" spans="1:2">
      <c r="A36" s="9">
        <v>7</v>
      </c>
      <c r="B36" s="497" t="s">
        <v>33</v>
      </c>
    </row>
    <row r="37" spans="1:2">
      <c r="A37" s="9"/>
      <c r="B37" s="497"/>
    </row>
    <row r="39" spans="1:2">
      <c r="A39" s="503" t="s">
        <v>34</v>
      </c>
      <c r="B39" s="5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H23" sqref="H23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3.5" style="88" customWidth="1"/>
    <col min="13" max="13" width="13.125" style="90" customWidth="1"/>
    <col min="14" max="14" width="12.25" style="90" customWidth="1"/>
    <col min="15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128" t="s">
        <v>111</v>
      </c>
      <c r="K4" s="128" t="s">
        <v>112</v>
      </c>
      <c r="L4" s="129" t="s">
        <v>113</v>
      </c>
      <c r="M4" s="128" t="s">
        <v>114</v>
      </c>
      <c r="N4" s="128" t="s">
        <v>115</v>
      </c>
      <c r="O4" s="130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5"/>
      <c r="J5" s="131"/>
      <c r="K5" s="131"/>
      <c r="L5" s="131"/>
      <c r="M5" s="131"/>
      <c r="N5" s="131"/>
      <c r="O5" s="132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6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/>
      <c r="L6" s="131"/>
      <c r="M6" s="131"/>
      <c r="N6" s="131"/>
      <c r="O6" s="13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6" t="s">
        <v>161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5"/>
      <c r="J7" s="131"/>
      <c r="K7" s="131"/>
      <c r="L7" s="131"/>
      <c r="M7" s="131"/>
      <c r="N7" s="131"/>
      <c r="O7" s="132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06" t="s">
        <v>163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5"/>
      <c r="J8" s="131"/>
      <c r="K8" s="131"/>
      <c r="L8" s="131"/>
      <c r="M8" s="131"/>
      <c r="N8" s="131"/>
      <c r="O8" s="132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6" t="s">
        <v>291</v>
      </c>
      <c r="B9" s="107"/>
      <c r="C9" s="107"/>
      <c r="D9" s="108" t="s">
        <v>292</v>
      </c>
      <c r="E9" s="107"/>
      <c r="F9" s="107"/>
      <c r="G9" s="107"/>
      <c r="H9" s="109"/>
      <c r="I9" s="125"/>
      <c r="J9" s="131"/>
      <c r="K9" s="131"/>
      <c r="L9" s="131"/>
      <c r="M9" s="131"/>
      <c r="N9" s="131"/>
      <c r="O9" s="132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06" t="s">
        <v>165</v>
      </c>
      <c r="B10" s="107">
        <f>C10-4</f>
        <v>102</v>
      </c>
      <c r="C10" s="107">
        <f>D10-4</f>
        <v>106</v>
      </c>
      <c r="D10" s="108">
        <v>110</v>
      </c>
      <c r="E10" s="107">
        <f>D10+4</f>
        <v>114</v>
      </c>
      <c r="F10" s="107">
        <f>E10+5</f>
        <v>119</v>
      </c>
      <c r="G10" s="107">
        <f>F10+6</f>
        <v>125</v>
      </c>
      <c r="H10" s="109"/>
      <c r="I10" s="125"/>
      <c r="J10" s="131"/>
      <c r="K10" s="131"/>
      <c r="L10" s="131"/>
      <c r="M10" s="131"/>
      <c r="N10" s="131"/>
      <c r="O10" s="132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06" t="s">
        <v>167</v>
      </c>
      <c r="B11" s="107">
        <f>C11-1.2</f>
        <v>44.6</v>
      </c>
      <c r="C11" s="107">
        <f>D11-1.2</f>
        <v>45.8</v>
      </c>
      <c r="D11" s="108">
        <v>47</v>
      </c>
      <c r="E11" s="107">
        <f>D11+1.2</f>
        <v>48.2</v>
      </c>
      <c r="F11" s="107">
        <f>E11+1.2</f>
        <v>49.4</v>
      </c>
      <c r="G11" s="107">
        <f>F11+1.4</f>
        <v>50.8</v>
      </c>
      <c r="H11" s="109"/>
      <c r="I11" s="125"/>
      <c r="J11" s="131"/>
      <c r="K11" s="131"/>
      <c r="L11" s="131"/>
      <c r="M11" s="131"/>
      <c r="N11" s="131"/>
      <c r="O11" s="132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10" t="s">
        <v>169</v>
      </c>
      <c r="B12" s="111">
        <f>C12-0.6</f>
        <v>60.2</v>
      </c>
      <c r="C12" s="111">
        <f>D12-1.2</f>
        <v>60.8</v>
      </c>
      <c r="D12" s="112">
        <v>62</v>
      </c>
      <c r="E12" s="111">
        <f>D12+1.2</f>
        <v>63.2</v>
      </c>
      <c r="F12" s="111">
        <f>E12+1.2</f>
        <v>64.4</v>
      </c>
      <c r="G12" s="111">
        <f>F12+0.6</f>
        <v>65</v>
      </c>
      <c r="H12" s="113"/>
      <c r="I12" s="125"/>
      <c r="J12" s="131"/>
      <c r="K12" s="131"/>
      <c r="L12" s="131"/>
      <c r="M12" s="131"/>
      <c r="N12" s="131"/>
      <c r="O12" s="132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6" t="s">
        <v>171</v>
      </c>
      <c r="B13" s="107">
        <f>C13-0.8</f>
        <v>20.4</v>
      </c>
      <c r="C13" s="107">
        <f>D13-0.8</f>
        <v>21.2</v>
      </c>
      <c r="D13" s="108">
        <v>22</v>
      </c>
      <c r="E13" s="107">
        <f>D13+0.8</f>
        <v>22.8</v>
      </c>
      <c r="F13" s="107">
        <f>E13+0.8</f>
        <v>23.6</v>
      </c>
      <c r="G13" s="107">
        <f>F13+1.3</f>
        <v>24.9</v>
      </c>
      <c r="H13" s="113"/>
      <c r="I13" s="125"/>
      <c r="J13" s="131"/>
      <c r="K13" s="131"/>
      <c r="L13" s="131"/>
      <c r="M13" s="131"/>
      <c r="N13" s="131"/>
      <c r="O13" s="132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6" t="s">
        <v>173</v>
      </c>
      <c r="B14" s="107">
        <f>C14-0.7</f>
        <v>16.6</v>
      </c>
      <c r="C14" s="107">
        <f>D14-0.7</f>
        <v>17.3</v>
      </c>
      <c r="D14" s="108">
        <v>18</v>
      </c>
      <c r="E14" s="107">
        <f>D14+0.7</f>
        <v>18.7</v>
      </c>
      <c r="F14" s="107">
        <f>E14+0.7</f>
        <v>19.4</v>
      </c>
      <c r="G14" s="107">
        <f>F14+1</f>
        <v>20.4</v>
      </c>
      <c r="H14" s="109"/>
      <c r="I14" s="125"/>
      <c r="J14" s="131"/>
      <c r="K14" s="131"/>
      <c r="L14" s="131"/>
      <c r="M14" s="131"/>
      <c r="N14" s="131"/>
      <c r="O14" s="132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6" t="s">
        <v>174</v>
      </c>
      <c r="B15" s="107">
        <f t="shared" ref="B15:B18" si="0">C15-0.5</f>
        <v>12</v>
      </c>
      <c r="C15" s="107">
        <f t="shared" ref="C15:C18" si="1">D15-0.5</f>
        <v>12.5</v>
      </c>
      <c r="D15" s="108">
        <v>13</v>
      </c>
      <c r="E15" s="107">
        <f t="shared" ref="E15:E18" si="2">D15+0.5</f>
        <v>13.5</v>
      </c>
      <c r="F15" s="107">
        <f t="shared" ref="F15:F18" si="3">E15+0.5</f>
        <v>14</v>
      </c>
      <c r="G15" s="107">
        <f>F15+0.7</f>
        <v>14.7</v>
      </c>
      <c r="H15" s="109"/>
      <c r="I15" s="125"/>
      <c r="J15" s="131"/>
      <c r="K15" s="131"/>
      <c r="L15" s="131"/>
      <c r="M15" s="131"/>
      <c r="N15" s="131"/>
      <c r="O15" s="132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06" t="s">
        <v>175</v>
      </c>
      <c r="B16" s="107">
        <f t="shared" si="0"/>
        <v>10</v>
      </c>
      <c r="C16" s="107">
        <f t="shared" si="1"/>
        <v>10.5</v>
      </c>
      <c r="D16" s="108">
        <v>11</v>
      </c>
      <c r="E16" s="107">
        <f t="shared" si="2"/>
        <v>11.5</v>
      </c>
      <c r="F16" s="107">
        <f t="shared" si="3"/>
        <v>12</v>
      </c>
      <c r="G16" s="107">
        <f>F16+0.7</f>
        <v>12.7</v>
      </c>
      <c r="H16" s="109"/>
      <c r="I16" s="125"/>
      <c r="J16" s="131"/>
      <c r="K16" s="131"/>
      <c r="L16" s="131"/>
      <c r="M16" s="131"/>
      <c r="N16" s="131"/>
      <c r="O16" s="132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4" t="s">
        <v>177</v>
      </c>
      <c r="B17" s="115">
        <f t="shared" si="0"/>
        <v>35</v>
      </c>
      <c r="C17" s="115">
        <f t="shared" si="1"/>
        <v>35.5</v>
      </c>
      <c r="D17" s="108">
        <v>36</v>
      </c>
      <c r="E17" s="115">
        <f t="shared" si="2"/>
        <v>36.5</v>
      </c>
      <c r="F17" s="115">
        <f t="shared" si="3"/>
        <v>37</v>
      </c>
      <c r="G17" s="115">
        <f>F17+0.5</f>
        <v>37.5</v>
      </c>
      <c r="H17" s="109"/>
      <c r="I17" s="125"/>
      <c r="J17" s="131"/>
      <c r="K17" s="131"/>
      <c r="L17" s="131"/>
      <c r="M17" s="131"/>
      <c r="N17" s="131"/>
      <c r="O17" s="132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4" t="s">
        <v>178</v>
      </c>
      <c r="B18" s="115">
        <f t="shared" si="0"/>
        <v>25.5</v>
      </c>
      <c r="C18" s="115">
        <f t="shared" si="1"/>
        <v>26</v>
      </c>
      <c r="D18" s="108">
        <v>26.5</v>
      </c>
      <c r="E18" s="115">
        <f t="shared" si="2"/>
        <v>27</v>
      </c>
      <c r="F18" s="115">
        <f t="shared" si="3"/>
        <v>27.5</v>
      </c>
      <c r="G18" s="115">
        <f>F18+0.75</f>
        <v>28.25</v>
      </c>
      <c r="H18" s="109"/>
      <c r="I18" s="125"/>
      <c r="J18" s="131"/>
      <c r="K18" s="131"/>
      <c r="L18" s="131"/>
      <c r="M18" s="131"/>
      <c r="N18" s="131"/>
      <c r="O18" s="132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06" t="s">
        <v>179</v>
      </c>
      <c r="B19" s="107">
        <f>C19</f>
        <v>9.5</v>
      </c>
      <c r="C19" s="107">
        <f>D19</f>
        <v>9.5</v>
      </c>
      <c r="D19" s="108">
        <v>9.5</v>
      </c>
      <c r="E19" s="107">
        <f t="shared" ref="E19:G19" si="4">D19</f>
        <v>9.5</v>
      </c>
      <c r="F19" s="107">
        <f t="shared" si="4"/>
        <v>9.5</v>
      </c>
      <c r="G19" s="107">
        <f t="shared" si="4"/>
        <v>9.5</v>
      </c>
      <c r="H19" s="116"/>
      <c r="I19" s="125"/>
      <c r="J19" s="131"/>
      <c r="K19" s="131"/>
      <c r="L19" s="131"/>
      <c r="M19" s="131"/>
      <c r="N19" s="131"/>
      <c r="O19" s="132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06" t="s">
        <v>180</v>
      </c>
      <c r="B20" s="107">
        <f>C20-1</f>
        <v>51</v>
      </c>
      <c r="C20" s="107">
        <f>D20-1</f>
        <v>52</v>
      </c>
      <c r="D20" s="108">
        <v>53</v>
      </c>
      <c r="E20" s="107">
        <f>D20+1</f>
        <v>54</v>
      </c>
      <c r="F20" s="107">
        <f>E20+1</f>
        <v>55</v>
      </c>
      <c r="G20" s="107">
        <f>F20+1.5</f>
        <v>56.5</v>
      </c>
      <c r="H20" s="117"/>
      <c r="I20" s="125"/>
      <c r="J20" s="133"/>
      <c r="K20" s="133"/>
      <c r="L20" s="131"/>
      <c r="M20" s="131"/>
      <c r="N20" s="133"/>
      <c r="O20" s="132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18.75" spans="1:16">
      <c r="A21" s="106" t="s">
        <v>181</v>
      </c>
      <c r="B21" s="107">
        <f>C21</f>
        <v>16</v>
      </c>
      <c r="C21" s="107">
        <f>D21-1</f>
        <v>16</v>
      </c>
      <c r="D21" s="108">
        <v>17</v>
      </c>
      <c r="E21" s="107">
        <f>D21</f>
        <v>17</v>
      </c>
      <c r="F21" s="107">
        <f>E21+1.5</f>
        <v>18.5</v>
      </c>
      <c r="G21" s="107">
        <f>F21</f>
        <v>18.5</v>
      </c>
      <c r="H21" s="118"/>
      <c r="I21" s="134"/>
      <c r="J21" s="134"/>
      <c r="K21" s="135"/>
      <c r="L21" s="136"/>
      <c r="M21" s="136"/>
      <c r="N21" s="135"/>
      <c r="O21" s="137"/>
      <c r="P21" s="91"/>
    </row>
    <row r="22" spans="1:16">
      <c r="A22" s="119" t="s">
        <v>183</v>
      </c>
      <c r="B22" s="119"/>
      <c r="C22" s="120"/>
      <c r="D22" s="120"/>
      <c r="M22" s="88"/>
      <c r="N22" s="88"/>
      <c r="O22" s="88"/>
      <c r="P22" s="91"/>
    </row>
    <row r="23" spans="3:16">
      <c r="C23" s="89"/>
      <c r="J23" s="138" t="s">
        <v>184</v>
      </c>
      <c r="K23" s="139">
        <v>45421</v>
      </c>
      <c r="L23" s="138" t="s">
        <v>185</v>
      </c>
      <c r="M23" s="138" t="s">
        <v>139</v>
      </c>
      <c r="N23" s="138" t="s">
        <v>186</v>
      </c>
      <c r="O23" s="88" t="s">
        <v>142</v>
      </c>
      <c r="P23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294</v>
      </c>
      <c r="B2" s="5" t="s">
        <v>295</v>
      </c>
      <c r="C2" s="5" t="s">
        <v>296</v>
      </c>
      <c r="D2" s="5" t="s">
        <v>297</v>
      </c>
      <c r="E2" s="5" t="s">
        <v>298</v>
      </c>
      <c r="F2" s="5" t="s">
        <v>299</v>
      </c>
      <c r="G2" s="5" t="s">
        <v>300</v>
      </c>
      <c r="H2" s="78" t="s">
        <v>301</v>
      </c>
      <c r="I2" s="4" t="s">
        <v>302</v>
      </c>
      <c r="J2" s="4" t="s">
        <v>303</v>
      </c>
      <c r="K2" s="4" t="s">
        <v>304</v>
      </c>
      <c r="L2" s="4" t="s">
        <v>305</v>
      </c>
      <c r="M2" s="4" t="s">
        <v>306</v>
      </c>
      <c r="N2" s="5" t="s">
        <v>307</v>
      </c>
      <c r="O2" s="5" t="s">
        <v>308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252</v>
      </c>
      <c r="J3" s="4" t="s">
        <v>252</v>
      </c>
      <c r="K3" s="4" t="s">
        <v>252</v>
      </c>
      <c r="L3" s="4" t="s">
        <v>252</v>
      </c>
      <c r="M3" s="4" t="s">
        <v>252</v>
      </c>
      <c r="N3" s="7"/>
      <c r="O3" s="7"/>
    </row>
    <row r="4" ht="20" customHeight="1" spans="1:15">
      <c r="A4" s="17">
        <v>1</v>
      </c>
      <c r="B4" s="28" t="s">
        <v>309</v>
      </c>
      <c r="C4" s="28" t="s">
        <v>310</v>
      </c>
      <c r="D4" s="28" t="s">
        <v>311</v>
      </c>
      <c r="E4" s="13" t="s">
        <v>62</v>
      </c>
      <c r="F4" s="16" t="s">
        <v>312</v>
      </c>
      <c r="G4" s="80" t="s">
        <v>65</v>
      </c>
      <c r="H4" s="17" t="s">
        <v>65</v>
      </c>
      <c r="I4" s="84">
        <v>1</v>
      </c>
      <c r="J4" s="85">
        <v>0</v>
      </c>
      <c r="K4" s="85">
        <v>2</v>
      </c>
      <c r="L4" s="85">
        <v>0</v>
      </c>
      <c r="M4" s="17">
        <v>1</v>
      </c>
      <c r="N4" s="17">
        <f t="shared" ref="N4:N6" si="0">SUM(I4:M4)</f>
        <v>4</v>
      </c>
      <c r="O4" s="17"/>
    </row>
    <row r="5" ht="20" customHeight="1" spans="1:15">
      <c r="A5" s="17">
        <v>2</v>
      </c>
      <c r="B5" s="28" t="s">
        <v>313</v>
      </c>
      <c r="C5" s="28" t="s">
        <v>310</v>
      </c>
      <c r="D5" s="28" t="s">
        <v>314</v>
      </c>
      <c r="E5" s="13" t="s">
        <v>62</v>
      </c>
      <c r="F5" s="16" t="s">
        <v>312</v>
      </c>
      <c r="G5" s="80" t="s">
        <v>65</v>
      </c>
      <c r="H5" s="17" t="s">
        <v>65</v>
      </c>
      <c r="I5" s="84">
        <v>2</v>
      </c>
      <c r="J5" s="85">
        <v>0</v>
      </c>
      <c r="K5" s="85">
        <v>1</v>
      </c>
      <c r="L5" s="85">
        <v>0</v>
      </c>
      <c r="M5" s="17">
        <v>2</v>
      </c>
      <c r="N5" s="17">
        <f t="shared" si="0"/>
        <v>5</v>
      </c>
      <c r="O5" s="17"/>
    </row>
    <row r="6" ht="20" customHeight="1" spans="1:15">
      <c r="A6" s="17">
        <v>3</v>
      </c>
      <c r="B6" s="28" t="s">
        <v>315</v>
      </c>
      <c r="C6" s="28" t="s">
        <v>310</v>
      </c>
      <c r="D6" s="28" t="s">
        <v>316</v>
      </c>
      <c r="E6" s="13" t="s">
        <v>62</v>
      </c>
      <c r="F6" s="16" t="s">
        <v>312</v>
      </c>
      <c r="G6" s="80" t="s">
        <v>65</v>
      </c>
      <c r="H6" s="17" t="s">
        <v>65</v>
      </c>
      <c r="I6" s="86">
        <v>1</v>
      </c>
      <c r="J6" s="85">
        <v>0</v>
      </c>
      <c r="K6" s="85">
        <v>2</v>
      </c>
      <c r="L6" s="85">
        <v>0</v>
      </c>
      <c r="M6" s="17">
        <v>2</v>
      </c>
      <c r="N6" s="17">
        <f t="shared" si="0"/>
        <v>5</v>
      </c>
      <c r="O6" s="17"/>
    </row>
    <row r="7" ht="20" customHeight="1" spans="1:15">
      <c r="A7" s="17"/>
      <c r="B7" s="28"/>
      <c r="C7" s="28"/>
      <c r="D7" s="16"/>
      <c r="E7" s="31"/>
      <c r="F7" s="28"/>
      <c r="G7" s="81"/>
      <c r="H7" s="58"/>
      <c r="I7" s="86"/>
      <c r="J7" s="85"/>
      <c r="K7" s="85"/>
      <c r="L7" s="85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4"/>
      <c r="J8" s="85"/>
      <c r="K8" s="85"/>
      <c r="L8" s="85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4"/>
      <c r="J9" s="85"/>
      <c r="K9" s="85"/>
      <c r="L9" s="85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4"/>
      <c r="J10" s="85"/>
      <c r="K10" s="85"/>
      <c r="L10" s="85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4"/>
      <c r="J11" s="85"/>
      <c r="K11" s="85"/>
      <c r="L11" s="85"/>
      <c r="M11" s="17"/>
      <c r="N11" s="17"/>
      <c r="O11" s="9"/>
    </row>
    <row r="12" s="2" customFormat="1" ht="18.75" spans="1:15">
      <c r="A12" s="18" t="s">
        <v>317</v>
      </c>
      <c r="B12" s="19"/>
      <c r="C12" s="32"/>
      <c r="D12" s="20"/>
      <c r="E12" s="21"/>
      <c r="F12" s="32"/>
      <c r="G12" s="17"/>
      <c r="H12" s="39"/>
      <c r="I12" s="33"/>
      <c r="J12" s="18" t="s">
        <v>318</v>
      </c>
      <c r="K12" s="19"/>
      <c r="L12" s="19"/>
      <c r="M12" s="20"/>
      <c r="N12" s="19"/>
      <c r="O12" s="26"/>
    </row>
    <row r="13" ht="61" customHeight="1" spans="1:15">
      <c r="A13" s="82" t="s">
        <v>319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294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321</v>
      </c>
      <c r="H2" s="4"/>
      <c r="I2" s="4" t="s">
        <v>322</v>
      </c>
      <c r="J2" s="4"/>
      <c r="K2" s="6" t="s">
        <v>323</v>
      </c>
      <c r="L2" s="73" t="s">
        <v>324</v>
      </c>
      <c r="M2" s="24" t="s">
        <v>325</v>
      </c>
    </row>
    <row r="3" s="1" customFormat="1" ht="16.5" spans="1:13">
      <c r="A3" s="4"/>
      <c r="B3" s="7"/>
      <c r="C3" s="7"/>
      <c r="D3" s="7"/>
      <c r="E3" s="7"/>
      <c r="F3" s="7"/>
      <c r="G3" s="4" t="s">
        <v>326</v>
      </c>
      <c r="H3" s="4" t="s">
        <v>327</v>
      </c>
      <c r="I3" s="4" t="s">
        <v>326</v>
      </c>
      <c r="J3" s="4" t="s">
        <v>327</v>
      </c>
      <c r="K3" s="8"/>
      <c r="L3" s="74"/>
      <c r="M3" s="25"/>
    </row>
    <row r="4" ht="22" customHeight="1" spans="1:13">
      <c r="A4" s="64">
        <v>1</v>
      </c>
      <c r="B4" s="16" t="s">
        <v>312</v>
      </c>
      <c r="C4" s="28" t="s">
        <v>309</v>
      </c>
      <c r="D4" s="28" t="s">
        <v>310</v>
      </c>
      <c r="E4" s="28" t="s">
        <v>311</v>
      </c>
      <c r="F4" s="13" t="s">
        <v>62</v>
      </c>
      <c r="G4" s="65">
        <v>-0.02</v>
      </c>
      <c r="H4" s="66">
        <v>-0.02</v>
      </c>
      <c r="I4" s="66">
        <v>-0.02</v>
      </c>
      <c r="J4" s="66">
        <v>-0.02</v>
      </c>
      <c r="K4" s="69"/>
      <c r="L4" s="17" t="s">
        <v>95</v>
      </c>
      <c r="M4" s="17" t="s">
        <v>328</v>
      </c>
    </row>
    <row r="5" ht="22" customHeight="1" spans="1:13">
      <c r="A5" s="64">
        <v>2</v>
      </c>
      <c r="B5" s="16" t="s">
        <v>312</v>
      </c>
      <c r="C5" s="28" t="s">
        <v>313</v>
      </c>
      <c r="D5" s="28" t="s">
        <v>310</v>
      </c>
      <c r="E5" s="28" t="s">
        <v>314</v>
      </c>
      <c r="F5" s="13" t="s">
        <v>62</v>
      </c>
      <c r="G5" s="65">
        <v>-0.02</v>
      </c>
      <c r="H5" s="66">
        <v>-0.02</v>
      </c>
      <c r="I5" s="66">
        <v>-0.02</v>
      </c>
      <c r="J5" s="66">
        <v>-0.02</v>
      </c>
      <c r="K5" s="69"/>
      <c r="L5" s="17" t="s">
        <v>95</v>
      </c>
      <c r="M5" s="17" t="s">
        <v>328</v>
      </c>
    </row>
    <row r="6" ht="22" customHeight="1" spans="1:13">
      <c r="A6" s="64">
        <v>3</v>
      </c>
      <c r="B6" s="16" t="s">
        <v>312</v>
      </c>
      <c r="C6" s="28" t="s">
        <v>315</v>
      </c>
      <c r="D6" s="28" t="s">
        <v>310</v>
      </c>
      <c r="E6" s="28" t="s">
        <v>316</v>
      </c>
      <c r="F6" s="13" t="s">
        <v>62</v>
      </c>
      <c r="G6" s="65">
        <v>-0.02</v>
      </c>
      <c r="H6" s="66">
        <v>-0.01</v>
      </c>
      <c r="I6" s="65">
        <v>-0.02</v>
      </c>
      <c r="J6" s="66">
        <v>-0.01</v>
      </c>
      <c r="K6" s="69"/>
      <c r="L6" s="17" t="s">
        <v>95</v>
      </c>
      <c r="M6" s="17" t="s">
        <v>328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317</v>
      </c>
      <c r="B11" s="19"/>
      <c r="C11" s="19"/>
      <c r="D11" s="32"/>
      <c r="E11" s="20"/>
      <c r="F11" s="68"/>
      <c r="G11" s="33"/>
      <c r="H11" s="18" t="s">
        <v>318</v>
      </c>
      <c r="I11" s="19"/>
      <c r="J11" s="19"/>
      <c r="K11" s="20"/>
      <c r="L11" s="75"/>
      <c r="M11" s="26"/>
    </row>
    <row r="12" ht="84" customHeight="1" spans="1:13">
      <c r="A12" s="71" t="s">
        <v>329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3" sqref="I13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331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0" t="s">
        <v>332</v>
      </c>
      <c r="H2" s="41"/>
      <c r="I2" s="61"/>
      <c r="J2" s="40" t="s">
        <v>333</v>
      </c>
      <c r="K2" s="41"/>
      <c r="L2" s="61"/>
      <c r="M2" s="40" t="s">
        <v>334</v>
      </c>
      <c r="N2" s="41"/>
      <c r="O2" s="61"/>
      <c r="P2" s="40" t="s">
        <v>335</v>
      </c>
      <c r="Q2" s="41"/>
      <c r="R2" s="61"/>
      <c r="S2" s="41" t="s">
        <v>336</v>
      </c>
      <c r="T2" s="41"/>
      <c r="U2" s="61"/>
      <c r="V2" s="36" t="s">
        <v>337</v>
      </c>
      <c r="W2" s="36" t="s">
        <v>308</v>
      </c>
    </row>
    <row r="3" s="1" customFormat="1" ht="16.5" spans="1:23">
      <c r="A3" s="7"/>
      <c r="B3" s="42"/>
      <c r="C3" s="42"/>
      <c r="D3" s="42"/>
      <c r="E3" s="42"/>
      <c r="F3" s="42"/>
      <c r="G3" s="4" t="s">
        <v>338</v>
      </c>
      <c r="H3" s="4" t="s">
        <v>67</v>
      </c>
      <c r="I3" s="4" t="s">
        <v>299</v>
      </c>
      <c r="J3" s="4" t="s">
        <v>338</v>
      </c>
      <c r="K3" s="4" t="s">
        <v>67</v>
      </c>
      <c r="L3" s="4" t="s">
        <v>299</v>
      </c>
      <c r="M3" s="4" t="s">
        <v>338</v>
      </c>
      <c r="N3" s="4" t="s">
        <v>67</v>
      </c>
      <c r="O3" s="4" t="s">
        <v>299</v>
      </c>
      <c r="P3" s="4" t="s">
        <v>338</v>
      </c>
      <c r="Q3" s="4" t="s">
        <v>67</v>
      </c>
      <c r="R3" s="4" t="s">
        <v>299</v>
      </c>
      <c r="S3" s="4" t="s">
        <v>338</v>
      </c>
      <c r="T3" s="4" t="s">
        <v>67</v>
      </c>
      <c r="U3" s="4" t="s">
        <v>299</v>
      </c>
      <c r="V3" s="63"/>
      <c r="W3" s="63"/>
    </row>
    <row r="4" spans="1:23">
      <c r="A4" s="43" t="s">
        <v>339</v>
      </c>
      <c r="B4" s="44" t="s">
        <v>312</v>
      </c>
      <c r="C4" s="28" t="s">
        <v>309</v>
      </c>
      <c r="D4" s="28" t="s">
        <v>310</v>
      </c>
      <c r="E4" s="28" t="s">
        <v>311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340</v>
      </c>
      <c r="W4" s="17"/>
    </row>
    <row r="5" ht="16.5" spans="1:23">
      <c r="A5" s="46"/>
      <c r="B5" s="47"/>
      <c r="C5" s="28" t="s">
        <v>313</v>
      </c>
      <c r="D5" s="28" t="s">
        <v>310</v>
      </c>
      <c r="E5" s="28" t="s">
        <v>314</v>
      </c>
      <c r="F5" s="13" t="s">
        <v>62</v>
      </c>
      <c r="G5" s="48" t="s">
        <v>341</v>
      </c>
      <c r="H5" s="49"/>
      <c r="I5" s="62"/>
      <c r="J5" s="48" t="s">
        <v>342</v>
      </c>
      <c r="K5" s="49"/>
      <c r="L5" s="62"/>
      <c r="M5" s="40" t="s">
        <v>343</v>
      </c>
      <c r="N5" s="41"/>
      <c r="O5" s="61"/>
      <c r="P5" s="40" t="s">
        <v>344</v>
      </c>
      <c r="Q5" s="41"/>
      <c r="R5" s="61"/>
      <c r="S5" s="41" t="s">
        <v>345</v>
      </c>
      <c r="T5" s="41"/>
      <c r="U5" s="61"/>
      <c r="V5" s="17"/>
      <c r="W5" s="17"/>
    </row>
    <row r="6" ht="16.5" spans="1:23">
      <c r="A6" s="46"/>
      <c r="B6" s="47"/>
      <c r="C6" s="28" t="s">
        <v>315</v>
      </c>
      <c r="D6" s="28" t="s">
        <v>310</v>
      </c>
      <c r="E6" s="28" t="s">
        <v>316</v>
      </c>
      <c r="F6" s="13" t="s">
        <v>62</v>
      </c>
      <c r="G6" s="50" t="s">
        <v>338</v>
      </c>
      <c r="H6" s="50" t="s">
        <v>67</v>
      </c>
      <c r="I6" s="50" t="s">
        <v>299</v>
      </c>
      <c r="J6" s="50" t="s">
        <v>338</v>
      </c>
      <c r="K6" s="50" t="s">
        <v>67</v>
      </c>
      <c r="L6" s="50" t="s">
        <v>299</v>
      </c>
      <c r="M6" s="4" t="s">
        <v>338</v>
      </c>
      <c r="N6" s="4" t="s">
        <v>67</v>
      </c>
      <c r="O6" s="4" t="s">
        <v>299</v>
      </c>
      <c r="P6" s="4" t="s">
        <v>338</v>
      </c>
      <c r="Q6" s="4" t="s">
        <v>67</v>
      </c>
      <c r="R6" s="4" t="s">
        <v>299</v>
      </c>
      <c r="S6" s="4" t="s">
        <v>338</v>
      </c>
      <c r="T6" s="4" t="s">
        <v>67</v>
      </c>
      <c r="U6" s="4" t="s">
        <v>299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317</v>
      </c>
      <c r="B17" s="19"/>
      <c r="C17" s="19"/>
      <c r="D17" s="19"/>
      <c r="E17" s="20"/>
      <c r="F17" s="21"/>
      <c r="G17" s="33"/>
      <c r="H17" s="39"/>
      <c r="I17" s="39"/>
      <c r="J17" s="18" t="s">
        <v>318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346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348</v>
      </c>
      <c r="B2" s="36" t="s">
        <v>295</v>
      </c>
      <c r="C2" s="36" t="s">
        <v>296</v>
      </c>
      <c r="D2" s="36" t="s">
        <v>297</v>
      </c>
      <c r="E2" s="36" t="s">
        <v>298</v>
      </c>
      <c r="F2" s="36" t="s">
        <v>299</v>
      </c>
      <c r="G2" s="35" t="s">
        <v>349</v>
      </c>
      <c r="H2" s="35" t="s">
        <v>350</v>
      </c>
      <c r="I2" s="35" t="s">
        <v>351</v>
      </c>
      <c r="J2" s="35" t="s">
        <v>350</v>
      </c>
      <c r="K2" s="35" t="s">
        <v>352</v>
      </c>
      <c r="L2" s="35" t="s">
        <v>350</v>
      </c>
      <c r="M2" s="36" t="s">
        <v>337</v>
      </c>
      <c r="N2" s="36" t="s">
        <v>308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348</v>
      </c>
      <c r="B4" s="38" t="s">
        <v>353</v>
      </c>
      <c r="C4" s="38" t="s">
        <v>338</v>
      </c>
      <c r="D4" s="38" t="s">
        <v>297</v>
      </c>
      <c r="E4" s="36" t="s">
        <v>298</v>
      </c>
      <c r="F4" s="36" t="s">
        <v>299</v>
      </c>
      <c r="G4" s="35" t="s">
        <v>349</v>
      </c>
      <c r="H4" s="35" t="s">
        <v>350</v>
      </c>
      <c r="I4" s="35" t="s">
        <v>351</v>
      </c>
      <c r="J4" s="35" t="s">
        <v>350</v>
      </c>
      <c r="K4" s="35" t="s">
        <v>352</v>
      </c>
      <c r="L4" s="35" t="s">
        <v>350</v>
      </c>
      <c r="M4" s="36" t="s">
        <v>337</v>
      </c>
      <c r="N4" s="36" t="s">
        <v>308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354</v>
      </c>
      <c r="B11" s="19"/>
      <c r="C11" s="19"/>
      <c r="D11" s="20"/>
      <c r="E11" s="21"/>
      <c r="F11" s="39"/>
      <c r="G11" s="33"/>
      <c r="H11" s="39"/>
      <c r="I11" s="18" t="s">
        <v>355</v>
      </c>
      <c r="J11" s="19"/>
      <c r="K11" s="19"/>
      <c r="L11" s="19"/>
      <c r="M11" s="19"/>
      <c r="N11" s="26"/>
    </row>
    <row r="12" ht="16.5" spans="1:14">
      <c r="A12" s="22" t="s">
        <v>356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337</v>
      </c>
      <c r="L2" s="5" t="s">
        <v>308</v>
      </c>
    </row>
    <row r="3" spans="1:12">
      <c r="A3" s="27" t="s">
        <v>339</v>
      </c>
      <c r="B3" s="28" t="s">
        <v>312</v>
      </c>
      <c r="C3" s="28" t="s">
        <v>309</v>
      </c>
      <c r="D3" s="28" t="s">
        <v>310</v>
      </c>
      <c r="E3" s="28" t="s">
        <v>311</v>
      </c>
      <c r="F3" s="13" t="s">
        <v>62</v>
      </c>
      <c r="G3" s="29" t="s">
        <v>362</v>
      </c>
      <c r="H3" s="30" t="s">
        <v>363</v>
      </c>
      <c r="I3" s="30"/>
      <c r="J3" s="17"/>
      <c r="K3" s="34" t="s">
        <v>364</v>
      </c>
      <c r="L3" s="17" t="s">
        <v>328</v>
      </c>
    </row>
    <row r="4" spans="1:12">
      <c r="A4" s="27" t="s">
        <v>339</v>
      </c>
      <c r="B4" s="28" t="s">
        <v>312</v>
      </c>
      <c r="C4" s="28" t="s">
        <v>313</v>
      </c>
      <c r="D4" s="28" t="s">
        <v>310</v>
      </c>
      <c r="E4" s="28" t="s">
        <v>314</v>
      </c>
      <c r="F4" s="13" t="s">
        <v>62</v>
      </c>
      <c r="G4" s="29" t="s">
        <v>362</v>
      </c>
      <c r="H4" s="30" t="s">
        <v>363</v>
      </c>
      <c r="I4" s="30"/>
      <c r="J4" s="17"/>
      <c r="K4" s="34" t="s">
        <v>364</v>
      </c>
      <c r="L4" s="17" t="s">
        <v>328</v>
      </c>
    </row>
    <row r="5" spans="1:12">
      <c r="A5" s="27" t="s">
        <v>339</v>
      </c>
      <c r="B5" s="28" t="s">
        <v>312</v>
      </c>
      <c r="C5" s="28" t="s">
        <v>315</v>
      </c>
      <c r="D5" s="28" t="s">
        <v>310</v>
      </c>
      <c r="E5" s="28" t="s">
        <v>316</v>
      </c>
      <c r="F5" s="13" t="s">
        <v>62</v>
      </c>
      <c r="G5" s="29" t="s">
        <v>362</v>
      </c>
      <c r="H5" s="30" t="s">
        <v>363</v>
      </c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365</v>
      </c>
      <c r="B9" s="19"/>
      <c r="C9" s="19"/>
      <c r="D9" s="19"/>
      <c r="E9" s="20"/>
      <c r="F9" s="21"/>
      <c r="G9" s="33"/>
      <c r="H9" s="18" t="s">
        <v>366</v>
      </c>
      <c r="I9" s="19"/>
      <c r="J9" s="19"/>
      <c r="K9" s="19"/>
      <c r="L9" s="26"/>
    </row>
    <row r="10" ht="16.5" spans="1:12">
      <c r="A10" s="22" t="s">
        <v>367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294</v>
      </c>
      <c r="B2" s="5" t="s">
        <v>299</v>
      </c>
      <c r="C2" s="5" t="s">
        <v>338</v>
      </c>
      <c r="D2" s="5" t="s">
        <v>297</v>
      </c>
      <c r="E2" s="5" t="s">
        <v>298</v>
      </c>
      <c r="F2" s="4" t="s">
        <v>369</v>
      </c>
      <c r="G2" s="4" t="s">
        <v>322</v>
      </c>
      <c r="H2" s="6" t="s">
        <v>323</v>
      </c>
      <c r="I2" s="24" t="s">
        <v>325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326</v>
      </c>
      <c r="H3" s="8"/>
      <c r="I3" s="25"/>
    </row>
    <row r="4" ht="33" spans="1:9">
      <c r="A4" s="9">
        <v>1</v>
      </c>
      <c r="B4" s="10" t="s">
        <v>371</v>
      </c>
      <c r="C4" s="11" t="s">
        <v>372</v>
      </c>
      <c r="D4" s="12" t="s">
        <v>373</v>
      </c>
      <c r="E4" s="13" t="s">
        <v>62</v>
      </c>
      <c r="F4" s="14">
        <v>0.06</v>
      </c>
      <c r="G4" s="14">
        <v>0.04</v>
      </c>
      <c r="H4" s="14">
        <f>G4+F4</f>
        <v>0.1</v>
      </c>
      <c r="I4" s="17" t="s">
        <v>328</v>
      </c>
    </row>
    <row r="5" ht="49.5" spans="1:9">
      <c r="A5" s="9">
        <v>2</v>
      </c>
      <c r="B5" s="505" t="s">
        <v>374</v>
      </c>
      <c r="C5" s="506" t="s">
        <v>375</v>
      </c>
      <c r="D5" s="507" t="s">
        <v>376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328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377</v>
      </c>
      <c r="B12" s="19"/>
      <c r="C12" s="19"/>
      <c r="D12" s="20"/>
      <c r="E12" s="21"/>
      <c r="F12" s="18" t="s">
        <v>378</v>
      </c>
      <c r="G12" s="19"/>
      <c r="H12" s="20"/>
      <c r="I12" s="26"/>
    </row>
    <row r="13" ht="16.5" spans="1:9">
      <c r="A13" s="22" t="s">
        <v>379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3" t="s">
        <v>35</v>
      </c>
      <c r="C2" s="474"/>
      <c r="D2" s="474"/>
      <c r="E2" s="474"/>
      <c r="F2" s="474"/>
      <c r="G2" s="474"/>
      <c r="H2" s="474"/>
      <c r="I2" s="488"/>
    </row>
    <row r="3" ht="27.95" customHeight="1" spans="2:9">
      <c r="B3" s="475"/>
      <c r="C3" s="476"/>
      <c r="D3" s="477" t="s">
        <v>36</v>
      </c>
      <c r="E3" s="478"/>
      <c r="F3" s="479" t="s">
        <v>37</v>
      </c>
      <c r="G3" s="480"/>
      <c r="H3" s="477" t="s">
        <v>38</v>
      </c>
      <c r="I3" s="489"/>
    </row>
    <row r="4" ht="27.95" customHeight="1" spans="2:9">
      <c r="B4" s="475" t="s">
        <v>39</v>
      </c>
      <c r="C4" s="476" t="s">
        <v>40</v>
      </c>
      <c r="D4" s="476" t="s">
        <v>41</v>
      </c>
      <c r="E4" s="476" t="s">
        <v>42</v>
      </c>
      <c r="F4" s="481" t="s">
        <v>41</v>
      </c>
      <c r="G4" s="481" t="s">
        <v>42</v>
      </c>
      <c r="H4" s="476" t="s">
        <v>41</v>
      </c>
      <c r="I4" s="490" t="s">
        <v>42</v>
      </c>
    </row>
    <row r="5" ht="27.95" customHeight="1" spans="2:9">
      <c r="B5" s="482" t="s">
        <v>43</v>
      </c>
      <c r="C5" s="9">
        <v>13</v>
      </c>
      <c r="D5" s="9">
        <v>0</v>
      </c>
      <c r="E5" s="9">
        <v>1</v>
      </c>
      <c r="F5" s="483">
        <v>0</v>
      </c>
      <c r="G5" s="483">
        <v>1</v>
      </c>
      <c r="H5" s="9">
        <v>1</v>
      </c>
      <c r="I5" s="491">
        <v>2</v>
      </c>
    </row>
    <row r="6" ht="27.95" customHeight="1" spans="2:9">
      <c r="B6" s="482" t="s">
        <v>44</v>
      </c>
      <c r="C6" s="9">
        <v>20</v>
      </c>
      <c r="D6" s="9">
        <v>0</v>
      </c>
      <c r="E6" s="9">
        <v>1</v>
      </c>
      <c r="F6" s="483">
        <v>1</v>
      </c>
      <c r="G6" s="483">
        <v>2</v>
      </c>
      <c r="H6" s="9">
        <v>2</v>
      </c>
      <c r="I6" s="491">
        <v>3</v>
      </c>
    </row>
    <row r="7" ht="27.95" customHeight="1" spans="2:9">
      <c r="B7" s="482" t="s">
        <v>45</v>
      </c>
      <c r="C7" s="9">
        <v>32</v>
      </c>
      <c r="D7" s="9">
        <v>0</v>
      </c>
      <c r="E7" s="9">
        <v>1</v>
      </c>
      <c r="F7" s="483">
        <v>2</v>
      </c>
      <c r="G7" s="483">
        <v>3</v>
      </c>
      <c r="H7" s="9">
        <v>3</v>
      </c>
      <c r="I7" s="491">
        <v>4</v>
      </c>
    </row>
    <row r="8" ht="27.95" customHeight="1" spans="2:9">
      <c r="B8" s="482" t="s">
        <v>46</v>
      </c>
      <c r="C8" s="9">
        <v>50</v>
      </c>
      <c r="D8" s="9">
        <v>1</v>
      </c>
      <c r="E8" s="9">
        <v>2</v>
      </c>
      <c r="F8" s="483">
        <v>3</v>
      </c>
      <c r="G8" s="483">
        <v>4</v>
      </c>
      <c r="H8" s="9">
        <v>5</v>
      </c>
      <c r="I8" s="491">
        <v>6</v>
      </c>
    </row>
    <row r="9" ht="27.95" customHeight="1" spans="2:9">
      <c r="B9" s="482" t="s">
        <v>47</v>
      </c>
      <c r="C9" s="9">
        <v>80</v>
      </c>
      <c r="D9" s="9">
        <v>2</v>
      </c>
      <c r="E9" s="9">
        <v>3</v>
      </c>
      <c r="F9" s="483">
        <v>5</v>
      </c>
      <c r="G9" s="483">
        <v>6</v>
      </c>
      <c r="H9" s="9">
        <v>7</v>
      </c>
      <c r="I9" s="491">
        <v>8</v>
      </c>
    </row>
    <row r="10" ht="27.95" customHeight="1" spans="2:9">
      <c r="B10" s="482" t="s">
        <v>48</v>
      </c>
      <c r="C10" s="9">
        <v>125</v>
      </c>
      <c r="D10" s="9">
        <v>3</v>
      </c>
      <c r="E10" s="9">
        <v>4</v>
      </c>
      <c r="F10" s="483">
        <v>7</v>
      </c>
      <c r="G10" s="483">
        <v>8</v>
      </c>
      <c r="H10" s="9">
        <v>10</v>
      </c>
      <c r="I10" s="491">
        <v>11</v>
      </c>
    </row>
    <row r="11" ht="27.95" customHeight="1" spans="2:9">
      <c r="B11" s="482" t="s">
        <v>49</v>
      </c>
      <c r="C11" s="9">
        <v>200</v>
      </c>
      <c r="D11" s="9">
        <v>5</v>
      </c>
      <c r="E11" s="9">
        <v>6</v>
      </c>
      <c r="F11" s="483">
        <v>10</v>
      </c>
      <c r="G11" s="483">
        <v>11</v>
      </c>
      <c r="H11" s="9">
        <v>14</v>
      </c>
      <c r="I11" s="491">
        <v>15</v>
      </c>
    </row>
    <row r="12" ht="27.95" customHeight="1" spans="2:9">
      <c r="B12" s="484" t="s">
        <v>50</v>
      </c>
      <c r="C12" s="485">
        <v>315</v>
      </c>
      <c r="D12" s="485">
        <v>7</v>
      </c>
      <c r="E12" s="485">
        <v>8</v>
      </c>
      <c r="F12" s="486">
        <v>14</v>
      </c>
      <c r="G12" s="486">
        <v>15</v>
      </c>
      <c r="H12" s="485">
        <v>21</v>
      </c>
      <c r="I12" s="492">
        <v>22</v>
      </c>
    </row>
    <row r="14" spans="2:4">
      <c r="B14" s="487" t="s">
        <v>51</v>
      </c>
      <c r="C14" s="487"/>
      <c r="D14" s="4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49" sqref="N49"/>
    </sheetView>
  </sheetViews>
  <sheetFormatPr defaultColWidth="10.375" defaultRowHeight="16.5" customHeight="1"/>
  <cols>
    <col min="1" max="1" width="11.125" style="286" customWidth="1"/>
    <col min="2" max="9" width="10.375" style="286"/>
    <col min="10" max="10" width="8.875" style="286" customWidth="1"/>
    <col min="11" max="11" width="12" style="286" customWidth="1"/>
    <col min="12" max="16384" width="10.375" style="286"/>
  </cols>
  <sheetData>
    <row r="1" ht="21" spans="1:11">
      <c r="A1" s="399" t="s">
        <v>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1" t="s">
        <v>56</v>
      </c>
      <c r="J2" s="361"/>
      <c r="K2" s="362"/>
    </row>
    <row r="3" ht="14.25" spans="1:11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ht="14.25" spans="1:11">
      <c r="A4" s="297" t="s">
        <v>61</v>
      </c>
      <c r="B4" s="149" t="s">
        <v>62</v>
      </c>
      <c r="C4" s="150"/>
      <c r="D4" s="297" t="s">
        <v>63</v>
      </c>
      <c r="E4" s="298"/>
      <c r="F4" s="299">
        <v>45509</v>
      </c>
      <c r="G4" s="300"/>
      <c r="H4" s="297" t="s">
        <v>64</v>
      </c>
      <c r="I4" s="298"/>
      <c r="J4" s="149" t="s">
        <v>65</v>
      </c>
      <c r="K4" s="150" t="s">
        <v>66</v>
      </c>
    </row>
    <row r="5" ht="14.25" spans="1:11">
      <c r="A5" s="301" t="s">
        <v>67</v>
      </c>
      <c r="B5" s="149" t="s">
        <v>68</v>
      </c>
      <c r="C5" s="150"/>
      <c r="D5" s="297" t="s">
        <v>69</v>
      </c>
      <c r="E5" s="298"/>
      <c r="F5" s="299">
        <v>45472</v>
      </c>
      <c r="G5" s="300"/>
      <c r="H5" s="297" t="s">
        <v>70</v>
      </c>
      <c r="I5" s="298"/>
      <c r="J5" s="149" t="s">
        <v>65</v>
      </c>
      <c r="K5" s="150" t="s">
        <v>66</v>
      </c>
    </row>
    <row r="6" ht="14.25" spans="1:11">
      <c r="A6" s="297" t="s">
        <v>71</v>
      </c>
      <c r="B6" s="302" t="s">
        <v>72</v>
      </c>
      <c r="C6" s="303">
        <v>6</v>
      </c>
      <c r="D6" s="301" t="s">
        <v>73</v>
      </c>
      <c r="E6" s="304"/>
      <c r="F6" s="299">
        <v>45491</v>
      </c>
      <c r="G6" s="300"/>
      <c r="H6" s="297" t="s">
        <v>74</v>
      </c>
      <c r="I6" s="298"/>
      <c r="J6" s="149" t="s">
        <v>65</v>
      </c>
      <c r="K6" s="150" t="s">
        <v>66</v>
      </c>
    </row>
    <row r="7" ht="14.25" spans="1:11">
      <c r="A7" s="297" t="s">
        <v>75</v>
      </c>
      <c r="B7" s="305">
        <v>2700</v>
      </c>
      <c r="C7" s="306"/>
      <c r="D7" s="301" t="s">
        <v>76</v>
      </c>
      <c r="E7" s="307"/>
      <c r="F7" s="299">
        <v>45498</v>
      </c>
      <c r="G7" s="300"/>
      <c r="H7" s="297" t="s">
        <v>77</v>
      </c>
      <c r="I7" s="298"/>
      <c r="J7" s="149" t="s">
        <v>65</v>
      </c>
      <c r="K7" s="150" t="s">
        <v>66</v>
      </c>
    </row>
    <row r="8" ht="15" spans="1:11">
      <c r="A8" s="308" t="s">
        <v>78</v>
      </c>
      <c r="B8" s="309" t="s">
        <v>79</v>
      </c>
      <c r="C8" s="310"/>
      <c r="D8" s="311" t="s">
        <v>80</v>
      </c>
      <c r="E8" s="312"/>
      <c r="F8" s="313">
        <v>45499</v>
      </c>
      <c r="G8" s="314"/>
      <c r="H8" s="311" t="s">
        <v>81</v>
      </c>
      <c r="I8" s="312"/>
      <c r="J8" s="331" t="s">
        <v>65</v>
      </c>
      <c r="K8" s="363" t="s">
        <v>66</v>
      </c>
    </row>
    <row r="9" ht="15" spans="1:11">
      <c r="A9" s="400" t="s">
        <v>82</v>
      </c>
      <c r="B9" s="401"/>
      <c r="C9" s="401"/>
      <c r="D9" s="402"/>
      <c r="E9" s="402"/>
      <c r="F9" s="402"/>
      <c r="G9" s="402"/>
      <c r="H9" s="402"/>
      <c r="I9" s="402"/>
      <c r="J9" s="402"/>
      <c r="K9" s="453"/>
    </row>
    <row r="10" ht="15" spans="1:11">
      <c r="A10" s="403" t="s">
        <v>83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54"/>
    </row>
    <row r="11" ht="14.25" spans="1:11">
      <c r="A11" s="405" t="s">
        <v>84</v>
      </c>
      <c r="B11" s="406" t="s">
        <v>85</v>
      </c>
      <c r="C11" s="407" t="s">
        <v>86</v>
      </c>
      <c r="D11" s="408"/>
      <c r="E11" s="409" t="s">
        <v>87</v>
      </c>
      <c r="F11" s="406" t="s">
        <v>85</v>
      </c>
      <c r="G11" s="407" t="s">
        <v>86</v>
      </c>
      <c r="H11" s="407" t="s">
        <v>88</v>
      </c>
      <c r="I11" s="409" t="s">
        <v>89</v>
      </c>
      <c r="J11" s="406" t="s">
        <v>85</v>
      </c>
      <c r="K11" s="455" t="s">
        <v>86</v>
      </c>
    </row>
    <row r="12" ht="14.25" spans="1:11">
      <c r="A12" s="301" t="s">
        <v>90</v>
      </c>
      <c r="B12" s="321" t="s">
        <v>85</v>
      </c>
      <c r="C12" s="149" t="s">
        <v>86</v>
      </c>
      <c r="D12" s="307"/>
      <c r="E12" s="304" t="s">
        <v>91</v>
      </c>
      <c r="F12" s="321" t="s">
        <v>85</v>
      </c>
      <c r="G12" s="149" t="s">
        <v>86</v>
      </c>
      <c r="H12" s="149" t="s">
        <v>88</v>
      </c>
      <c r="I12" s="304" t="s">
        <v>92</v>
      </c>
      <c r="J12" s="321" t="s">
        <v>85</v>
      </c>
      <c r="K12" s="150" t="s">
        <v>86</v>
      </c>
    </row>
    <row r="13" ht="14.25" spans="1:11">
      <c r="A13" s="301" t="s">
        <v>93</v>
      </c>
      <c r="B13" s="321" t="s">
        <v>85</v>
      </c>
      <c r="C13" s="149" t="s">
        <v>86</v>
      </c>
      <c r="D13" s="307"/>
      <c r="E13" s="304" t="s">
        <v>94</v>
      </c>
      <c r="F13" s="149" t="s">
        <v>95</v>
      </c>
      <c r="G13" s="149" t="s">
        <v>96</v>
      </c>
      <c r="H13" s="149" t="s">
        <v>88</v>
      </c>
      <c r="I13" s="304" t="s">
        <v>97</v>
      </c>
      <c r="J13" s="321" t="s">
        <v>85</v>
      </c>
      <c r="K13" s="150" t="s">
        <v>86</v>
      </c>
    </row>
    <row r="14" ht="15" spans="1:11">
      <c r="A14" s="311" t="s">
        <v>98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65"/>
    </row>
    <row r="15" ht="15" spans="1:11">
      <c r="A15" s="403" t="s">
        <v>99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54"/>
    </row>
    <row r="16" ht="14.25" spans="1:11">
      <c r="A16" s="410" t="s">
        <v>100</v>
      </c>
      <c r="B16" s="407" t="s">
        <v>95</v>
      </c>
      <c r="C16" s="407" t="s">
        <v>96</v>
      </c>
      <c r="D16" s="411"/>
      <c r="E16" s="412" t="s">
        <v>101</v>
      </c>
      <c r="F16" s="407" t="s">
        <v>95</v>
      </c>
      <c r="G16" s="407" t="s">
        <v>96</v>
      </c>
      <c r="H16" s="413"/>
      <c r="I16" s="412" t="s">
        <v>102</v>
      </c>
      <c r="J16" s="407" t="s">
        <v>95</v>
      </c>
      <c r="K16" s="455" t="s">
        <v>96</v>
      </c>
    </row>
    <row r="17" customHeight="1" spans="1:22">
      <c r="A17" s="338" t="s">
        <v>103</v>
      </c>
      <c r="B17" s="149" t="s">
        <v>95</v>
      </c>
      <c r="C17" s="149" t="s">
        <v>96</v>
      </c>
      <c r="D17" s="414"/>
      <c r="E17" s="339" t="s">
        <v>104</v>
      </c>
      <c r="F17" s="149" t="s">
        <v>95</v>
      </c>
      <c r="G17" s="149" t="s">
        <v>96</v>
      </c>
      <c r="H17" s="415"/>
      <c r="I17" s="339" t="s">
        <v>105</v>
      </c>
      <c r="J17" s="149" t="s">
        <v>95</v>
      </c>
      <c r="K17" s="150" t="s">
        <v>96</v>
      </c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</row>
    <row r="18" ht="18" customHeight="1" spans="1:11">
      <c r="A18" s="416" t="s">
        <v>106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57"/>
    </row>
    <row r="19" s="398" customFormat="1" ht="18" customHeight="1" spans="1:11">
      <c r="A19" s="403" t="s">
        <v>107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54"/>
    </row>
    <row r="20" customHeight="1" spans="1:11">
      <c r="A20" s="418" t="s">
        <v>108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58"/>
    </row>
    <row r="21" ht="21.75" customHeight="1" spans="1:11">
      <c r="A21" s="420" t="s">
        <v>109</v>
      </c>
      <c r="B21" s="421" t="s">
        <v>110</v>
      </c>
      <c r="C21" s="422" t="s">
        <v>111</v>
      </c>
      <c r="D21" s="422" t="s">
        <v>112</v>
      </c>
      <c r="E21" s="422" t="s">
        <v>113</v>
      </c>
      <c r="F21" s="422" t="s">
        <v>114</v>
      </c>
      <c r="G21" s="422" t="s">
        <v>115</v>
      </c>
      <c r="H21" s="423" t="s">
        <v>116</v>
      </c>
      <c r="I21" s="459"/>
      <c r="J21" s="460"/>
      <c r="K21" s="370" t="s">
        <v>117</v>
      </c>
    </row>
    <row r="22" ht="23" customHeight="1" spans="1:11">
      <c r="A22" s="424" t="s">
        <v>118</v>
      </c>
      <c r="B22" s="425"/>
      <c r="C22" s="425" t="s">
        <v>95</v>
      </c>
      <c r="D22" s="425" t="s">
        <v>95</v>
      </c>
      <c r="E22" s="425" t="s">
        <v>95</v>
      </c>
      <c r="F22" s="425" t="s">
        <v>95</v>
      </c>
      <c r="G22" s="425" t="s">
        <v>95</v>
      </c>
      <c r="H22" s="425" t="s">
        <v>95</v>
      </c>
      <c r="I22" s="425"/>
      <c r="J22" s="425"/>
      <c r="K22" s="461" t="s">
        <v>95</v>
      </c>
    </row>
    <row r="23" ht="23" customHeight="1" spans="1:11">
      <c r="A23" s="424" t="s">
        <v>119</v>
      </c>
      <c r="B23" s="425"/>
      <c r="C23" s="425" t="s">
        <v>95</v>
      </c>
      <c r="D23" s="425" t="s">
        <v>95</v>
      </c>
      <c r="E23" s="425" t="s">
        <v>95</v>
      </c>
      <c r="F23" s="425" t="s">
        <v>95</v>
      </c>
      <c r="G23" s="425" t="s">
        <v>95</v>
      </c>
      <c r="H23" s="425" t="s">
        <v>95</v>
      </c>
      <c r="I23" s="425"/>
      <c r="J23" s="425"/>
      <c r="K23" s="461" t="s">
        <v>95</v>
      </c>
    </row>
    <row r="24" ht="23" customHeight="1" spans="1:11">
      <c r="A24" s="424" t="s">
        <v>120</v>
      </c>
      <c r="B24" s="425"/>
      <c r="C24" s="425" t="s">
        <v>95</v>
      </c>
      <c r="D24" s="425" t="s">
        <v>95</v>
      </c>
      <c r="E24" s="425" t="s">
        <v>95</v>
      </c>
      <c r="F24" s="425" t="s">
        <v>95</v>
      </c>
      <c r="G24" s="425" t="s">
        <v>95</v>
      </c>
      <c r="H24" s="425" t="s">
        <v>95</v>
      </c>
      <c r="I24" s="425"/>
      <c r="J24" s="425"/>
      <c r="K24" s="461" t="s">
        <v>95</v>
      </c>
    </row>
    <row r="25" ht="23" customHeight="1" spans="1:11">
      <c r="A25" s="426"/>
      <c r="B25" s="427"/>
      <c r="C25" s="428"/>
      <c r="D25" s="425"/>
      <c r="E25" s="425"/>
      <c r="F25" s="425"/>
      <c r="G25" s="425"/>
      <c r="H25" s="425"/>
      <c r="I25" s="430"/>
      <c r="J25" s="430"/>
      <c r="K25" s="462"/>
    </row>
    <row r="26" ht="23" customHeight="1" spans="1:11">
      <c r="A26" s="429"/>
      <c r="B26" s="430"/>
      <c r="C26" s="430"/>
      <c r="D26" s="430"/>
      <c r="E26" s="430"/>
      <c r="F26" s="430"/>
      <c r="G26" s="430"/>
      <c r="H26" s="430"/>
      <c r="I26" s="430"/>
      <c r="J26" s="430"/>
      <c r="K26" s="462"/>
    </row>
    <row r="27" ht="23" customHeight="1" spans="1:11">
      <c r="A27" s="429"/>
      <c r="B27" s="430"/>
      <c r="C27" s="430"/>
      <c r="D27" s="430"/>
      <c r="E27" s="430"/>
      <c r="F27" s="430"/>
      <c r="G27" s="430"/>
      <c r="H27" s="430"/>
      <c r="I27" s="430"/>
      <c r="J27" s="430"/>
      <c r="K27" s="462"/>
    </row>
    <row r="28" ht="18" customHeight="1" spans="1:11">
      <c r="A28" s="431" t="s">
        <v>121</v>
      </c>
      <c r="B28" s="432"/>
      <c r="C28" s="432"/>
      <c r="D28" s="432"/>
      <c r="E28" s="432"/>
      <c r="F28" s="432"/>
      <c r="G28" s="432"/>
      <c r="H28" s="432"/>
      <c r="I28" s="432"/>
      <c r="J28" s="432"/>
      <c r="K28" s="463"/>
    </row>
    <row r="29" ht="18.75" customHeight="1" spans="1:11">
      <c r="A29" s="433"/>
      <c r="B29" s="434"/>
      <c r="C29" s="434"/>
      <c r="D29" s="434"/>
      <c r="E29" s="434"/>
      <c r="F29" s="434"/>
      <c r="G29" s="434"/>
      <c r="H29" s="434"/>
      <c r="I29" s="434"/>
      <c r="J29" s="434"/>
      <c r="K29" s="464"/>
    </row>
    <row r="30" ht="18.75" customHeight="1" spans="1:11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65"/>
    </row>
    <row r="31" ht="18" customHeight="1" spans="1:11">
      <c r="A31" s="431" t="s">
        <v>122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63"/>
    </row>
    <row r="32" ht="14.25" spans="1:11">
      <c r="A32" s="437" t="s">
        <v>123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66"/>
    </row>
    <row r="33" ht="15" spans="1:11">
      <c r="A33" s="157" t="s">
        <v>124</v>
      </c>
      <c r="B33" s="158"/>
      <c r="C33" s="149" t="s">
        <v>65</v>
      </c>
      <c r="D33" s="149" t="s">
        <v>66</v>
      </c>
      <c r="E33" s="439" t="s">
        <v>125</v>
      </c>
      <c r="F33" s="440"/>
      <c r="G33" s="440"/>
      <c r="H33" s="440"/>
      <c r="I33" s="440"/>
      <c r="J33" s="440"/>
      <c r="K33" s="467"/>
    </row>
    <row r="34" ht="15" spans="1:11">
      <c r="A34" s="441" t="s">
        <v>126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</row>
    <row r="35" ht="21" customHeight="1" spans="1:11">
      <c r="A35" s="442" t="s">
        <v>127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68"/>
    </row>
    <row r="36" ht="21" customHeight="1" spans="1:11">
      <c r="A36" s="346" t="s">
        <v>128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6"/>
    </row>
    <row r="37" ht="21" customHeight="1" spans="1:11">
      <c r="A37" s="346" t="s">
        <v>129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76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6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6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6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6"/>
    </row>
    <row r="42" ht="15" spans="1:11">
      <c r="A42" s="341" t="s">
        <v>130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74"/>
    </row>
    <row r="43" ht="15" spans="1:11">
      <c r="A43" s="403" t="s">
        <v>131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54"/>
    </row>
    <row r="44" ht="14.25" spans="1:11">
      <c r="A44" s="410" t="s">
        <v>132</v>
      </c>
      <c r="B44" s="407" t="s">
        <v>95</v>
      </c>
      <c r="C44" s="407" t="s">
        <v>96</v>
      </c>
      <c r="D44" s="407" t="s">
        <v>88</v>
      </c>
      <c r="E44" s="412" t="s">
        <v>133</v>
      </c>
      <c r="F44" s="407" t="s">
        <v>95</v>
      </c>
      <c r="G44" s="407" t="s">
        <v>96</v>
      </c>
      <c r="H44" s="407" t="s">
        <v>88</v>
      </c>
      <c r="I44" s="412" t="s">
        <v>134</v>
      </c>
      <c r="J44" s="407" t="s">
        <v>95</v>
      </c>
      <c r="K44" s="455" t="s">
        <v>96</v>
      </c>
    </row>
    <row r="45" ht="14.25" spans="1:11">
      <c r="A45" s="338" t="s">
        <v>87</v>
      </c>
      <c r="B45" s="149" t="s">
        <v>95</v>
      </c>
      <c r="C45" s="149" t="s">
        <v>96</v>
      </c>
      <c r="D45" s="149" t="s">
        <v>88</v>
      </c>
      <c r="E45" s="339" t="s">
        <v>94</v>
      </c>
      <c r="F45" s="149" t="s">
        <v>95</v>
      </c>
      <c r="G45" s="149" t="s">
        <v>96</v>
      </c>
      <c r="H45" s="149" t="s">
        <v>88</v>
      </c>
      <c r="I45" s="339" t="s">
        <v>105</v>
      </c>
      <c r="J45" s="149" t="s">
        <v>95</v>
      </c>
      <c r="K45" s="150" t="s">
        <v>96</v>
      </c>
    </row>
    <row r="46" ht="15" spans="1:11">
      <c r="A46" s="311" t="s">
        <v>98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65"/>
    </row>
    <row r="47" ht="15" spans="1:11">
      <c r="A47" s="441" t="s">
        <v>135</v>
      </c>
      <c r="B47" s="441"/>
      <c r="C47" s="441"/>
      <c r="D47" s="441"/>
      <c r="E47" s="441"/>
      <c r="F47" s="441"/>
      <c r="G47" s="441"/>
      <c r="H47" s="441"/>
      <c r="I47" s="441"/>
      <c r="J47" s="441"/>
      <c r="K47" s="441"/>
    </row>
    <row r="48" ht="15" spans="1:11">
      <c r="A48" s="442"/>
      <c r="B48" s="443"/>
      <c r="C48" s="443"/>
      <c r="D48" s="443"/>
      <c r="E48" s="443"/>
      <c r="F48" s="443"/>
      <c r="G48" s="443"/>
      <c r="H48" s="443"/>
      <c r="I48" s="443"/>
      <c r="J48" s="443"/>
      <c r="K48" s="468"/>
    </row>
    <row r="49" ht="15" spans="1:11">
      <c r="A49" s="444" t="s">
        <v>136</v>
      </c>
      <c r="B49" s="445" t="s">
        <v>137</v>
      </c>
      <c r="C49" s="445"/>
      <c r="D49" s="446" t="s">
        <v>138</v>
      </c>
      <c r="E49" s="447" t="s">
        <v>139</v>
      </c>
      <c r="F49" s="448" t="s">
        <v>140</v>
      </c>
      <c r="G49" s="449">
        <v>45474</v>
      </c>
      <c r="H49" s="450" t="s">
        <v>141</v>
      </c>
      <c r="I49" s="469"/>
      <c r="J49" s="470" t="s">
        <v>142</v>
      </c>
      <c r="K49" s="471"/>
    </row>
    <row r="50" ht="15" spans="1:11">
      <c r="A50" s="441" t="s">
        <v>143</v>
      </c>
      <c r="B50" s="441"/>
      <c r="C50" s="441"/>
      <c r="D50" s="441"/>
      <c r="E50" s="441"/>
      <c r="F50" s="441"/>
      <c r="G50" s="441"/>
      <c r="H50" s="441"/>
      <c r="I50" s="441"/>
      <c r="J50" s="441"/>
      <c r="K50" s="441"/>
    </row>
    <row r="51" ht="24" customHeight="1" spans="1:11">
      <c r="A51" s="451" t="s">
        <v>144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72"/>
    </row>
    <row r="52" ht="15" spans="1:11">
      <c r="A52" s="444" t="s">
        <v>136</v>
      </c>
      <c r="B52" s="445" t="s">
        <v>137</v>
      </c>
      <c r="C52" s="445"/>
      <c r="D52" s="446" t="s">
        <v>138</v>
      </c>
      <c r="E52" s="447" t="s">
        <v>139</v>
      </c>
      <c r="F52" s="448" t="s">
        <v>145</v>
      </c>
      <c r="G52" s="449">
        <v>45474</v>
      </c>
      <c r="H52" s="450" t="s">
        <v>141</v>
      </c>
      <c r="I52" s="469"/>
      <c r="J52" s="470" t="s">
        <v>142</v>
      </c>
      <c r="K52" s="4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topLeftCell="A5" workbookViewId="0">
      <selection activeCell="Q14" sqref="Q14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82" customWidth="1"/>
    <col min="17" max="254" width="9" style="88"/>
    <col min="255" max="16384" width="9" style="91"/>
  </cols>
  <sheetData>
    <row r="1" s="88" customFormat="1" ht="29" customHeight="1" spans="1:257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3"/>
      <c r="P2" s="387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6"/>
      <c r="P3" s="388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389"/>
      <c r="K4" s="390" t="s">
        <v>118</v>
      </c>
      <c r="L4" s="390" t="s">
        <v>149</v>
      </c>
      <c r="M4" s="390" t="s">
        <v>150</v>
      </c>
      <c r="N4" s="391"/>
      <c r="O4" s="391"/>
      <c r="P4" s="392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5"/>
      <c r="J5" s="131"/>
      <c r="K5" s="393" t="s">
        <v>113</v>
      </c>
      <c r="L5" s="394" t="s">
        <v>113</v>
      </c>
      <c r="M5" s="394" t="s">
        <v>113</v>
      </c>
      <c r="N5" s="395"/>
      <c r="O5" s="393"/>
      <c r="P5" s="396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106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 t="s">
        <v>158</v>
      </c>
      <c r="L6" s="131" t="s">
        <v>159</v>
      </c>
      <c r="M6" s="131" t="s">
        <v>160</v>
      </c>
      <c r="N6" s="131"/>
      <c r="O6" s="131"/>
      <c r="P6" s="132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106" t="s">
        <v>161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5"/>
      <c r="J7" s="131"/>
      <c r="K7" s="131"/>
      <c r="L7" s="131" t="s">
        <v>162</v>
      </c>
      <c r="M7" s="131" t="s">
        <v>162</v>
      </c>
      <c r="N7" s="131"/>
      <c r="O7" s="131"/>
      <c r="P7" s="132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106" t="s">
        <v>163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5"/>
      <c r="J8" s="131"/>
      <c r="K8" s="131" t="s">
        <v>164</v>
      </c>
      <c r="L8" s="131" t="s">
        <v>164</v>
      </c>
      <c r="M8" s="131" t="s">
        <v>164</v>
      </c>
      <c r="N8" s="131"/>
      <c r="O8" s="131"/>
      <c r="P8" s="132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106" t="s">
        <v>165</v>
      </c>
      <c r="B9" s="107">
        <f>C9-4</f>
        <v>102</v>
      </c>
      <c r="C9" s="107">
        <f>D9-4</f>
        <v>106</v>
      </c>
      <c r="D9" s="108">
        <v>110</v>
      </c>
      <c r="E9" s="107">
        <f>D9+4</f>
        <v>114</v>
      </c>
      <c r="F9" s="107">
        <f>E9+5</f>
        <v>119</v>
      </c>
      <c r="G9" s="107">
        <f>F9+6</f>
        <v>125</v>
      </c>
      <c r="H9" s="109"/>
      <c r="I9" s="125"/>
      <c r="J9" s="131"/>
      <c r="K9" s="131" t="s">
        <v>166</v>
      </c>
      <c r="L9" s="131" t="s">
        <v>164</v>
      </c>
      <c r="M9" s="131" t="s">
        <v>160</v>
      </c>
      <c r="N9" s="131"/>
      <c r="O9" s="131"/>
      <c r="P9" s="132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106" t="s">
        <v>167</v>
      </c>
      <c r="B10" s="107">
        <f>C10-1.2</f>
        <v>44.6</v>
      </c>
      <c r="C10" s="107">
        <f>D10-1.2</f>
        <v>45.8</v>
      </c>
      <c r="D10" s="108">
        <v>47</v>
      </c>
      <c r="E10" s="107">
        <f>D10+1.2</f>
        <v>48.2</v>
      </c>
      <c r="F10" s="107">
        <f>E10+1.2</f>
        <v>49.4</v>
      </c>
      <c r="G10" s="107">
        <f>F10+1.4</f>
        <v>50.8</v>
      </c>
      <c r="H10" s="109"/>
      <c r="I10" s="125"/>
      <c r="J10" s="131"/>
      <c r="K10" s="131" t="s">
        <v>166</v>
      </c>
      <c r="L10" s="131" t="s">
        <v>168</v>
      </c>
      <c r="M10" s="131" t="s">
        <v>160</v>
      </c>
      <c r="N10" s="131"/>
      <c r="O10" s="131"/>
      <c r="P10" s="132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110" t="s">
        <v>169</v>
      </c>
      <c r="B11" s="111">
        <f>C11-0.6</f>
        <v>60.2</v>
      </c>
      <c r="C11" s="111">
        <f>D11-1.2</f>
        <v>60.8</v>
      </c>
      <c r="D11" s="112">
        <v>62</v>
      </c>
      <c r="E11" s="111">
        <f>D11+1.2</f>
        <v>63.2</v>
      </c>
      <c r="F11" s="111">
        <f>E11+1.2</f>
        <v>64.4</v>
      </c>
      <c r="G11" s="111">
        <f>F11+0.6</f>
        <v>65</v>
      </c>
      <c r="H11" s="113"/>
      <c r="I11" s="125"/>
      <c r="J11" s="131"/>
      <c r="K11" s="131" t="s">
        <v>170</v>
      </c>
      <c r="L11" s="131" t="s">
        <v>168</v>
      </c>
      <c r="M11" s="131" t="s">
        <v>166</v>
      </c>
      <c r="N11" s="131"/>
      <c r="O11" s="131"/>
      <c r="P11" s="13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106" t="s">
        <v>171</v>
      </c>
      <c r="B12" s="107">
        <f>C12-0.8</f>
        <v>20.4</v>
      </c>
      <c r="C12" s="107">
        <f>D12-0.8</f>
        <v>21.2</v>
      </c>
      <c r="D12" s="108">
        <v>22</v>
      </c>
      <c r="E12" s="107">
        <f>D12+0.8</f>
        <v>22.8</v>
      </c>
      <c r="F12" s="107">
        <f>E12+0.8</f>
        <v>23.6</v>
      </c>
      <c r="G12" s="107">
        <f>F12+1.3</f>
        <v>24.9</v>
      </c>
      <c r="H12" s="113"/>
      <c r="I12" s="125"/>
      <c r="J12" s="131"/>
      <c r="K12" s="131" t="s">
        <v>166</v>
      </c>
      <c r="L12" s="131" t="s">
        <v>168</v>
      </c>
      <c r="M12" s="131" t="s">
        <v>172</v>
      </c>
      <c r="N12" s="131"/>
      <c r="O12" s="131"/>
      <c r="P12" s="132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106" t="s">
        <v>173</v>
      </c>
      <c r="B13" s="107">
        <f>C13-0.7</f>
        <v>16.6</v>
      </c>
      <c r="C13" s="107">
        <f>D13-0.7</f>
        <v>17.3</v>
      </c>
      <c r="D13" s="108">
        <v>18</v>
      </c>
      <c r="E13" s="107">
        <f>D13+0.7</f>
        <v>18.7</v>
      </c>
      <c r="F13" s="107">
        <f>E13+0.7</f>
        <v>19.4</v>
      </c>
      <c r="G13" s="107">
        <f>F13+1</f>
        <v>20.4</v>
      </c>
      <c r="H13" s="109"/>
      <c r="I13" s="125"/>
      <c r="J13" s="131"/>
      <c r="K13" s="131" t="s">
        <v>166</v>
      </c>
      <c r="L13" s="131" t="s">
        <v>162</v>
      </c>
      <c r="M13" s="131" t="s">
        <v>162</v>
      </c>
      <c r="N13" s="131"/>
      <c r="O13" s="131"/>
      <c r="P13" s="132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106" t="s">
        <v>174</v>
      </c>
      <c r="B14" s="107">
        <f t="shared" ref="B14:B17" si="0">C14-0.5</f>
        <v>12</v>
      </c>
      <c r="C14" s="107">
        <f t="shared" ref="C14:C17" si="1">D14-0.5</f>
        <v>12.5</v>
      </c>
      <c r="D14" s="108">
        <v>13</v>
      </c>
      <c r="E14" s="107">
        <f t="shared" ref="E14:E17" si="2">D14+0.5</f>
        <v>13.5</v>
      </c>
      <c r="F14" s="107">
        <f t="shared" ref="F14:F17" si="3">E14+0.5</f>
        <v>14</v>
      </c>
      <c r="G14" s="107">
        <f>F14+0.7</f>
        <v>14.7</v>
      </c>
      <c r="H14" s="109"/>
      <c r="I14" s="125"/>
      <c r="J14" s="131"/>
      <c r="K14" s="131"/>
      <c r="L14" s="131" t="s">
        <v>162</v>
      </c>
      <c r="M14" s="131" t="s">
        <v>162</v>
      </c>
      <c r="N14" s="131"/>
      <c r="O14" s="131"/>
      <c r="P14" s="132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106" t="s">
        <v>175</v>
      </c>
      <c r="B15" s="107">
        <f t="shared" si="0"/>
        <v>10</v>
      </c>
      <c r="C15" s="107">
        <f t="shared" si="1"/>
        <v>10.5</v>
      </c>
      <c r="D15" s="108">
        <v>11</v>
      </c>
      <c r="E15" s="107">
        <f t="shared" si="2"/>
        <v>11.5</v>
      </c>
      <c r="F15" s="107">
        <f t="shared" si="3"/>
        <v>12</v>
      </c>
      <c r="G15" s="107">
        <f>F15+0.7</f>
        <v>12.7</v>
      </c>
      <c r="H15" s="109"/>
      <c r="I15" s="125"/>
      <c r="J15" s="131"/>
      <c r="K15" s="131" t="s">
        <v>176</v>
      </c>
      <c r="L15" s="131" t="s">
        <v>162</v>
      </c>
      <c r="M15" s="131" t="s">
        <v>162</v>
      </c>
      <c r="N15" s="131"/>
      <c r="O15" s="131"/>
      <c r="P15" s="132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114" t="s">
        <v>177</v>
      </c>
      <c r="B16" s="107">
        <f t="shared" si="0"/>
        <v>35</v>
      </c>
      <c r="C16" s="107">
        <f t="shared" si="1"/>
        <v>35.5</v>
      </c>
      <c r="D16" s="107">
        <v>36</v>
      </c>
      <c r="E16" s="107">
        <f t="shared" si="2"/>
        <v>36.5</v>
      </c>
      <c r="F16" s="107">
        <f t="shared" si="3"/>
        <v>37</v>
      </c>
      <c r="G16" s="107">
        <f>F16+0.5</f>
        <v>37.5</v>
      </c>
      <c r="H16" s="109"/>
      <c r="I16" s="125"/>
      <c r="J16" s="131"/>
      <c r="K16" s="131"/>
      <c r="L16" s="131" t="s">
        <v>162</v>
      </c>
      <c r="M16" s="131" t="s">
        <v>162</v>
      </c>
      <c r="N16" s="131"/>
      <c r="O16" s="131"/>
      <c r="P16" s="132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114" t="s">
        <v>178</v>
      </c>
      <c r="B17" s="107">
        <f t="shared" si="0"/>
        <v>25.5</v>
      </c>
      <c r="C17" s="107">
        <f t="shared" si="1"/>
        <v>26</v>
      </c>
      <c r="D17" s="107">
        <v>26.5</v>
      </c>
      <c r="E17" s="107">
        <f t="shared" si="2"/>
        <v>27</v>
      </c>
      <c r="F17" s="107">
        <f t="shared" si="3"/>
        <v>27.5</v>
      </c>
      <c r="G17" s="107">
        <f>F17+0.75</f>
        <v>28.25</v>
      </c>
      <c r="H17" s="109"/>
      <c r="I17" s="125"/>
      <c r="J17" s="131"/>
      <c r="K17" s="131"/>
      <c r="L17" s="131" t="s">
        <v>162</v>
      </c>
      <c r="M17" s="131" t="s">
        <v>162</v>
      </c>
      <c r="N17" s="131"/>
      <c r="O17" s="131"/>
      <c r="P17" s="132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106" t="s">
        <v>179</v>
      </c>
      <c r="B18" s="107">
        <f>C18</f>
        <v>9.5</v>
      </c>
      <c r="C18" s="107">
        <f>D18</f>
        <v>9.5</v>
      </c>
      <c r="D18" s="108">
        <v>9.5</v>
      </c>
      <c r="E18" s="107">
        <f t="shared" ref="E18:G18" si="4">D18</f>
        <v>9.5</v>
      </c>
      <c r="F18" s="107">
        <f t="shared" si="4"/>
        <v>9.5</v>
      </c>
      <c r="G18" s="107">
        <f t="shared" si="4"/>
        <v>9.5</v>
      </c>
      <c r="H18" s="116"/>
      <c r="I18" s="125"/>
      <c r="J18" s="131"/>
      <c r="K18" s="131"/>
      <c r="L18" s="131" t="s">
        <v>162</v>
      </c>
      <c r="M18" s="131" t="s">
        <v>162</v>
      </c>
      <c r="N18" s="131"/>
      <c r="O18" s="131"/>
      <c r="P18" s="132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5" customHeight="1" spans="1:257">
      <c r="A19" s="106" t="s">
        <v>180</v>
      </c>
      <c r="B19" s="107">
        <f>C19-1</f>
        <v>51</v>
      </c>
      <c r="C19" s="107">
        <f>D19-1</f>
        <v>52</v>
      </c>
      <c r="D19" s="108">
        <v>53</v>
      </c>
      <c r="E19" s="107">
        <f>D19+1</f>
        <v>54</v>
      </c>
      <c r="F19" s="107">
        <f>E19+1</f>
        <v>55</v>
      </c>
      <c r="G19" s="107">
        <f>F19+1.5</f>
        <v>56.5</v>
      </c>
      <c r="H19" s="117"/>
      <c r="I19" s="125"/>
      <c r="J19" s="133"/>
      <c r="K19" s="133" t="s">
        <v>164</v>
      </c>
      <c r="L19" s="131" t="s">
        <v>162</v>
      </c>
      <c r="M19" s="131" t="s">
        <v>162</v>
      </c>
      <c r="N19" s="133"/>
      <c r="O19" s="131"/>
      <c r="P19" s="132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5" customHeight="1" spans="1:257">
      <c r="A20" s="106" t="s">
        <v>181</v>
      </c>
      <c r="B20" s="107">
        <f>C20</f>
        <v>16</v>
      </c>
      <c r="C20" s="107">
        <f>D20-1</f>
        <v>16</v>
      </c>
      <c r="D20" s="108">
        <v>17</v>
      </c>
      <c r="E20" s="107">
        <f>D20</f>
        <v>17</v>
      </c>
      <c r="F20" s="107">
        <f>E20+1.5</f>
        <v>18.5</v>
      </c>
      <c r="G20" s="107">
        <f>F20</f>
        <v>18.5</v>
      </c>
      <c r="H20" s="118"/>
      <c r="I20" s="134"/>
      <c r="J20" s="134"/>
      <c r="K20" s="134"/>
      <c r="L20" s="136" t="s">
        <v>166</v>
      </c>
      <c r="M20" s="136" t="s">
        <v>166</v>
      </c>
      <c r="N20" s="134"/>
      <c r="O20" s="134"/>
      <c r="P20" s="397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18" spans="1:257">
      <c r="A21" s="383"/>
      <c r="B21" s="384"/>
      <c r="C21" s="384"/>
      <c r="D21" s="384"/>
      <c r="E21" s="384"/>
      <c r="F21" s="384"/>
      <c r="G21" s="384"/>
      <c r="H21" s="385"/>
      <c r="K21" s="88" t="s">
        <v>182</v>
      </c>
      <c r="P21" s="386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8" spans="1:257">
      <c r="A22" s="383"/>
      <c r="B22" s="384"/>
      <c r="C22" s="384"/>
      <c r="D22" s="384"/>
      <c r="E22" s="384"/>
      <c r="F22" s="384"/>
      <c r="G22" s="384"/>
      <c r="H22" s="385"/>
      <c r="P22" s="386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19" t="s">
        <v>183</v>
      </c>
      <c r="B23" s="119"/>
      <c r="C23" s="120"/>
      <c r="D23" s="120"/>
      <c r="P23" s="386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38" t="s">
        <v>184</v>
      </c>
      <c r="K24" s="281">
        <v>45474</v>
      </c>
      <c r="L24" s="138" t="s">
        <v>185</v>
      </c>
      <c r="M24" s="138" t="s">
        <v>139</v>
      </c>
      <c r="N24" s="138" t="s">
        <v>186</v>
      </c>
      <c r="O24" s="88" t="s">
        <v>142</v>
      </c>
      <c r="P24" s="386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6" customWidth="1"/>
    <col min="2" max="16384" width="10" style="286"/>
  </cols>
  <sheetData>
    <row r="1" ht="22.5" customHeight="1" spans="1:11">
      <c r="A1" s="143" t="s">
        <v>187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1" t="s">
        <v>56</v>
      </c>
      <c r="J2" s="361"/>
      <c r="K2" s="362"/>
    </row>
    <row r="3" customHeight="1" spans="1:11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customHeight="1" spans="1:11">
      <c r="A4" s="297" t="s">
        <v>61</v>
      </c>
      <c r="B4" s="149" t="s">
        <v>188</v>
      </c>
      <c r="C4" s="150"/>
      <c r="D4" s="297" t="s">
        <v>63</v>
      </c>
      <c r="E4" s="298"/>
      <c r="F4" s="299">
        <v>45478</v>
      </c>
      <c r="G4" s="300"/>
      <c r="H4" s="297" t="s">
        <v>64</v>
      </c>
      <c r="I4" s="298"/>
      <c r="J4" s="149" t="s">
        <v>65</v>
      </c>
      <c r="K4" s="150" t="s">
        <v>66</v>
      </c>
    </row>
    <row r="5" customHeight="1" spans="1:11">
      <c r="A5" s="301" t="s">
        <v>67</v>
      </c>
      <c r="B5" s="149" t="s">
        <v>189</v>
      </c>
      <c r="C5" s="150"/>
      <c r="D5" s="297" t="s">
        <v>69</v>
      </c>
      <c r="E5" s="298"/>
      <c r="F5" s="299">
        <v>45410</v>
      </c>
      <c r="G5" s="300"/>
      <c r="H5" s="297" t="s">
        <v>70</v>
      </c>
      <c r="I5" s="298"/>
      <c r="J5" s="149" t="s">
        <v>65</v>
      </c>
      <c r="K5" s="150" t="s">
        <v>66</v>
      </c>
    </row>
    <row r="6" customHeight="1" spans="1:11">
      <c r="A6" s="297" t="s">
        <v>71</v>
      </c>
      <c r="B6" s="302" t="s">
        <v>72</v>
      </c>
      <c r="C6" s="303">
        <v>6</v>
      </c>
      <c r="D6" s="301" t="s">
        <v>73</v>
      </c>
      <c r="E6" s="304"/>
      <c r="F6" s="299">
        <v>45427</v>
      </c>
      <c r="G6" s="300"/>
      <c r="H6" s="297" t="s">
        <v>74</v>
      </c>
      <c r="I6" s="298"/>
      <c r="J6" s="149" t="s">
        <v>65</v>
      </c>
      <c r="K6" s="150" t="s">
        <v>66</v>
      </c>
    </row>
    <row r="7" customHeight="1" spans="1:11">
      <c r="A7" s="297" t="s">
        <v>75</v>
      </c>
      <c r="B7" s="305">
        <v>5129</v>
      </c>
      <c r="C7" s="306"/>
      <c r="D7" s="301" t="s">
        <v>76</v>
      </c>
      <c r="E7" s="307"/>
      <c r="F7" s="299">
        <v>45432</v>
      </c>
      <c r="G7" s="300"/>
      <c r="H7" s="297" t="s">
        <v>77</v>
      </c>
      <c r="I7" s="298"/>
      <c r="J7" s="149" t="s">
        <v>65</v>
      </c>
      <c r="K7" s="150" t="s">
        <v>66</v>
      </c>
    </row>
    <row r="8" customHeight="1" spans="1:16">
      <c r="A8" s="308" t="s">
        <v>78</v>
      </c>
      <c r="B8" s="309" t="s">
        <v>190</v>
      </c>
      <c r="C8" s="310"/>
      <c r="D8" s="311" t="s">
        <v>80</v>
      </c>
      <c r="E8" s="312"/>
      <c r="F8" s="313">
        <v>45437</v>
      </c>
      <c r="G8" s="314"/>
      <c r="H8" s="311" t="s">
        <v>81</v>
      </c>
      <c r="I8" s="312"/>
      <c r="J8" s="331" t="s">
        <v>65</v>
      </c>
      <c r="K8" s="363" t="s">
        <v>66</v>
      </c>
      <c r="P8" s="202" t="s">
        <v>191</v>
      </c>
    </row>
    <row r="9" customHeight="1" spans="1:11">
      <c r="A9" s="315" t="s">
        <v>192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customHeight="1" spans="1:11">
      <c r="A10" s="316" t="s">
        <v>84</v>
      </c>
      <c r="B10" s="317" t="s">
        <v>85</v>
      </c>
      <c r="C10" s="318" t="s">
        <v>86</v>
      </c>
      <c r="D10" s="319"/>
      <c r="E10" s="320" t="s">
        <v>89</v>
      </c>
      <c r="F10" s="317" t="s">
        <v>85</v>
      </c>
      <c r="G10" s="318" t="s">
        <v>86</v>
      </c>
      <c r="H10" s="317"/>
      <c r="I10" s="320" t="s">
        <v>87</v>
      </c>
      <c r="J10" s="317" t="s">
        <v>85</v>
      </c>
      <c r="K10" s="364" t="s">
        <v>86</v>
      </c>
    </row>
    <row r="11" customHeight="1" spans="1:11">
      <c r="A11" s="301" t="s">
        <v>90</v>
      </c>
      <c r="B11" s="321" t="s">
        <v>85</v>
      </c>
      <c r="C11" s="149" t="s">
        <v>86</v>
      </c>
      <c r="D11" s="307"/>
      <c r="E11" s="304" t="s">
        <v>92</v>
      </c>
      <c r="F11" s="321" t="s">
        <v>85</v>
      </c>
      <c r="G11" s="149" t="s">
        <v>86</v>
      </c>
      <c r="H11" s="321"/>
      <c r="I11" s="304" t="s">
        <v>97</v>
      </c>
      <c r="J11" s="321" t="s">
        <v>85</v>
      </c>
      <c r="K11" s="150" t="s">
        <v>86</v>
      </c>
    </row>
    <row r="12" customHeight="1" spans="1:11">
      <c r="A12" s="311" t="s">
        <v>125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65"/>
    </row>
    <row r="13" customHeight="1" spans="1:11">
      <c r="A13" s="322" t="s">
        <v>193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customHeight="1" spans="1:11">
      <c r="A14" s="323" t="s">
        <v>194</v>
      </c>
      <c r="B14" s="324"/>
      <c r="C14" s="324"/>
      <c r="D14" s="324"/>
      <c r="E14" s="324"/>
      <c r="F14" s="324"/>
      <c r="G14" s="324"/>
      <c r="H14" s="325"/>
      <c r="I14" s="366"/>
      <c r="J14" s="366"/>
      <c r="K14" s="367"/>
    </row>
    <row r="15" customHeight="1" spans="1:11">
      <c r="A15" s="326"/>
      <c r="B15" s="327"/>
      <c r="C15" s="327"/>
      <c r="D15" s="328"/>
      <c r="E15" s="329"/>
      <c r="F15" s="327"/>
      <c r="G15" s="327"/>
      <c r="H15" s="328"/>
      <c r="I15" s="368"/>
      <c r="J15" s="369"/>
      <c r="K15" s="370"/>
    </row>
    <row r="16" customHeight="1" spans="1:1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63"/>
    </row>
    <row r="17" customHeight="1" spans="1:11">
      <c r="A17" s="322" t="s">
        <v>195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customHeight="1" spans="1:11">
      <c r="A18" s="332" t="s">
        <v>196</v>
      </c>
      <c r="B18" s="333"/>
      <c r="C18" s="333"/>
      <c r="D18" s="333"/>
      <c r="E18" s="333"/>
      <c r="F18" s="333"/>
      <c r="G18" s="333"/>
      <c r="H18" s="333"/>
      <c r="I18" s="366"/>
      <c r="J18" s="366"/>
      <c r="K18" s="367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8"/>
      <c r="J19" s="369"/>
      <c r="K19" s="370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63"/>
    </row>
    <row r="21" customHeight="1" spans="1:11">
      <c r="A21" s="334" t="s">
        <v>122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</row>
    <row r="22" customHeight="1" spans="1:11">
      <c r="A22" s="144" t="s">
        <v>123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customHeight="1" spans="1:11">
      <c r="A23" s="157" t="s">
        <v>124</v>
      </c>
      <c r="B23" s="158"/>
      <c r="C23" s="149" t="s">
        <v>65</v>
      </c>
      <c r="D23" s="149" t="s">
        <v>66</v>
      </c>
      <c r="E23" s="156"/>
      <c r="F23" s="156"/>
      <c r="G23" s="156"/>
      <c r="H23" s="156"/>
      <c r="I23" s="156"/>
      <c r="J23" s="156"/>
      <c r="K23" s="199"/>
    </row>
    <row r="24" customHeight="1" spans="1:11">
      <c r="A24" s="335" t="s">
        <v>197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71"/>
    </row>
    <row r="25" customHeight="1" spans="1:1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72"/>
    </row>
    <row r="26" customHeight="1" spans="1:11">
      <c r="A26" s="315" t="s">
        <v>131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customHeight="1" spans="1:11">
      <c r="A27" s="291" t="s">
        <v>132</v>
      </c>
      <c r="B27" s="318" t="s">
        <v>95</v>
      </c>
      <c r="C27" s="318" t="s">
        <v>96</v>
      </c>
      <c r="D27" s="318" t="s">
        <v>88</v>
      </c>
      <c r="E27" s="292" t="s">
        <v>133</v>
      </c>
      <c r="F27" s="318" t="s">
        <v>95</v>
      </c>
      <c r="G27" s="318" t="s">
        <v>96</v>
      </c>
      <c r="H27" s="318" t="s">
        <v>88</v>
      </c>
      <c r="I27" s="292" t="s">
        <v>134</v>
      </c>
      <c r="J27" s="318" t="s">
        <v>95</v>
      </c>
      <c r="K27" s="364" t="s">
        <v>96</v>
      </c>
    </row>
    <row r="28" customHeight="1" spans="1:11">
      <c r="A28" s="338" t="s">
        <v>87</v>
      </c>
      <c r="B28" s="149" t="s">
        <v>95</v>
      </c>
      <c r="C28" s="149" t="s">
        <v>96</v>
      </c>
      <c r="D28" s="149" t="s">
        <v>88</v>
      </c>
      <c r="E28" s="339" t="s">
        <v>94</v>
      </c>
      <c r="F28" s="149" t="s">
        <v>95</v>
      </c>
      <c r="G28" s="149" t="s">
        <v>96</v>
      </c>
      <c r="H28" s="149" t="s">
        <v>88</v>
      </c>
      <c r="I28" s="339" t="s">
        <v>105</v>
      </c>
      <c r="J28" s="149" t="s">
        <v>95</v>
      </c>
      <c r="K28" s="150" t="s">
        <v>96</v>
      </c>
    </row>
    <row r="29" customHeight="1" spans="1:11">
      <c r="A29" s="297" t="s">
        <v>98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3"/>
    </row>
    <row r="30" customHeight="1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74"/>
    </row>
    <row r="31" customHeight="1" spans="1:11">
      <c r="A31" s="343" t="s">
        <v>198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ht="21" customHeight="1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75"/>
    </row>
    <row r="33" ht="21" customHeight="1" spans="1:1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76"/>
    </row>
    <row r="34" ht="21" customHeight="1" spans="1:11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76"/>
    </row>
    <row r="35" ht="21" customHeight="1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76"/>
    </row>
    <row r="36" ht="21" customHeight="1" spans="1:1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76"/>
    </row>
    <row r="37" ht="21" customHeight="1" spans="1:11">
      <c r="A37" s="346"/>
      <c r="B37" s="347"/>
      <c r="C37" s="347"/>
      <c r="D37" s="347"/>
      <c r="E37" s="347"/>
      <c r="F37" s="347"/>
      <c r="G37" s="347"/>
      <c r="H37" s="347"/>
      <c r="I37" s="347"/>
      <c r="J37" s="347"/>
      <c r="K37" s="376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6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6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6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6"/>
    </row>
    <row r="42" ht="21" customHeight="1" spans="1:11">
      <c r="A42" s="346"/>
      <c r="B42" s="347"/>
      <c r="C42" s="347"/>
      <c r="D42" s="347"/>
      <c r="E42" s="347"/>
      <c r="F42" s="347"/>
      <c r="G42" s="347"/>
      <c r="H42" s="347"/>
      <c r="I42" s="347"/>
      <c r="J42" s="347"/>
      <c r="K42" s="376"/>
    </row>
    <row r="43" ht="17.25" customHeight="1" spans="1:11">
      <c r="A43" s="341" t="s">
        <v>130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74"/>
    </row>
    <row r="44" customHeight="1" spans="1:11">
      <c r="A44" s="343" t="s">
        <v>199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ht="18" customHeight="1" spans="1:11">
      <c r="A45" s="348" t="s">
        <v>125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77"/>
    </row>
    <row r="46" ht="18" customHeight="1" spans="1:11">
      <c r="A46" s="348" t="s">
        <v>200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77"/>
    </row>
    <row r="47" ht="18" customHeight="1" spans="1:1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72"/>
    </row>
    <row r="48" ht="21" customHeight="1" spans="1:11">
      <c r="A48" s="350" t="s">
        <v>136</v>
      </c>
      <c r="B48" s="351" t="s">
        <v>137</v>
      </c>
      <c r="C48" s="351"/>
      <c r="D48" s="352" t="s">
        <v>138</v>
      </c>
      <c r="E48" s="352"/>
      <c r="F48" s="352" t="s">
        <v>140</v>
      </c>
      <c r="G48" s="353"/>
      <c r="H48" s="354" t="s">
        <v>141</v>
      </c>
      <c r="I48" s="354"/>
      <c r="J48" s="351" t="s">
        <v>142</v>
      </c>
      <c r="K48" s="378"/>
    </row>
    <row r="49" customHeight="1" spans="1:11">
      <c r="A49" s="355" t="s">
        <v>143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79"/>
    </row>
    <row r="50" customHeight="1" spans="1:1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80"/>
    </row>
    <row r="51" customHeight="1" spans="1:1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81"/>
    </row>
    <row r="52" ht="21" customHeight="1" spans="1:11">
      <c r="A52" s="350" t="s">
        <v>136</v>
      </c>
      <c r="B52" s="351" t="s">
        <v>137</v>
      </c>
      <c r="C52" s="351"/>
      <c r="D52" s="352" t="s">
        <v>138</v>
      </c>
      <c r="E52" s="352"/>
      <c r="F52" s="352" t="s">
        <v>140</v>
      </c>
      <c r="G52" s="353"/>
      <c r="H52" s="354" t="s">
        <v>141</v>
      </c>
      <c r="I52" s="354"/>
      <c r="J52" s="351" t="s">
        <v>142</v>
      </c>
      <c r="K52" s="37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4" width="8.875" style="88" customWidth="1"/>
    <col min="15" max="17" width="8.875" style="234" customWidth="1"/>
    <col min="18" max="249" width="9" style="88"/>
    <col min="250" max="16384" width="9" style="91"/>
  </cols>
  <sheetData>
    <row r="1" s="88" customFormat="1" ht="29" customHeight="1" spans="1:252">
      <c r="A1" s="92" t="s">
        <v>146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63"/>
      <c r="P1" s="263"/>
      <c r="Q1" s="263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</row>
    <row r="2" s="88" customFormat="1" ht="20" customHeight="1" spans="1:252">
      <c r="A2" s="235" t="s">
        <v>61</v>
      </c>
      <c r="B2" s="236"/>
      <c r="C2" s="237"/>
      <c r="D2" s="238" t="s">
        <v>67</v>
      </c>
      <c r="E2" s="239"/>
      <c r="F2" s="239"/>
      <c r="G2" s="240"/>
      <c r="H2" s="241"/>
      <c r="I2" s="264" t="s">
        <v>57</v>
      </c>
      <c r="J2" s="265" t="s">
        <v>56</v>
      </c>
      <c r="K2" s="265"/>
      <c r="L2" s="265"/>
      <c r="M2" s="265"/>
      <c r="N2" s="265"/>
      <c r="O2" s="266"/>
      <c r="P2" s="266"/>
      <c r="Q2" s="266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</row>
    <row r="3" s="88" customFormat="1" spans="1:252">
      <c r="A3" s="242" t="s">
        <v>147</v>
      </c>
      <c r="B3" s="101" t="s">
        <v>148</v>
      </c>
      <c r="C3" s="102"/>
      <c r="D3" s="101"/>
      <c r="E3" s="101"/>
      <c r="F3" s="101"/>
      <c r="G3" s="101"/>
      <c r="H3" s="101"/>
      <c r="I3" s="267" t="s">
        <v>201</v>
      </c>
      <c r="J3" s="126"/>
      <c r="K3" s="126"/>
      <c r="L3" s="126"/>
      <c r="M3" s="126"/>
      <c r="N3" s="126"/>
      <c r="O3" s="67"/>
      <c r="P3" s="67"/>
      <c r="Q3" s="67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</row>
    <row r="4" s="88" customFormat="1" ht="16.5" spans="1:252">
      <c r="A4" s="242"/>
      <c r="B4" s="243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05" t="s">
        <v>202</v>
      </c>
      <c r="I4" s="268"/>
      <c r="J4" s="269"/>
      <c r="K4" s="269"/>
      <c r="L4" s="269"/>
      <c r="M4" s="269"/>
      <c r="N4" s="269"/>
      <c r="O4" s="269"/>
      <c r="P4" s="67"/>
      <c r="Q4" s="283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</row>
    <row r="5" s="88" customFormat="1" ht="20" customHeight="1" spans="1:252">
      <c r="A5" s="242"/>
      <c r="B5" s="243" t="s">
        <v>151</v>
      </c>
      <c r="C5" s="128" t="s">
        <v>152</v>
      </c>
      <c r="D5" s="129" t="s">
        <v>153</v>
      </c>
      <c r="E5" s="128" t="s">
        <v>154</v>
      </c>
      <c r="F5" s="128" t="s">
        <v>155</v>
      </c>
      <c r="G5" s="128" t="s">
        <v>156</v>
      </c>
      <c r="H5" s="105"/>
      <c r="I5" s="270"/>
      <c r="J5" s="271"/>
      <c r="K5" s="271"/>
      <c r="L5" s="271"/>
      <c r="M5" s="271"/>
      <c r="N5" s="271"/>
      <c r="O5" s="271"/>
      <c r="P5" s="272"/>
      <c r="Q5" s="272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</row>
    <row r="6" s="88" customFormat="1" ht="20" customHeight="1" spans="1:252">
      <c r="A6" s="244" t="s">
        <v>157</v>
      </c>
      <c r="B6" s="109">
        <f>C6-1</f>
        <v>64</v>
      </c>
      <c r="C6" s="109">
        <f>D6-2</f>
        <v>65</v>
      </c>
      <c r="D6" s="245">
        <v>67</v>
      </c>
      <c r="E6" s="109">
        <f>D6+2</f>
        <v>69</v>
      </c>
      <c r="F6" s="109">
        <f>E6+2</f>
        <v>71</v>
      </c>
      <c r="G6" s="109">
        <f>F6+1</f>
        <v>72</v>
      </c>
      <c r="H6" s="109"/>
      <c r="I6" s="273"/>
      <c r="J6" s="274"/>
      <c r="K6" s="275"/>
      <c r="L6" s="274"/>
      <c r="M6" s="274"/>
      <c r="N6" s="274"/>
      <c r="O6" s="274"/>
      <c r="P6" s="276"/>
      <c r="Q6" s="28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</row>
    <row r="7" s="88" customFormat="1" ht="20" customHeight="1" spans="1:252">
      <c r="A7" s="246" t="s">
        <v>163</v>
      </c>
      <c r="B7" s="109">
        <f>C7-4</f>
        <v>104</v>
      </c>
      <c r="C7" s="109">
        <f>D7-4</f>
        <v>108</v>
      </c>
      <c r="D7" s="245">
        <v>112</v>
      </c>
      <c r="E7" s="109">
        <f>D7+4</f>
        <v>116</v>
      </c>
      <c r="F7" s="109">
        <f>E7+4</f>
        <v>120</v>
      </c>
      <c r="G7" s="109">
        <f>F7+6</f>
        <v>126</v>
      </c>
      <c r="H7" s="109"/>
      <c r="I7" s="270"/>
      <c r="J7" s="271"/>
      <c r="K7" s="271"/>
      <c r="L7" s="271"/>
      <c r="M7" s="271"/>
      <c r="N7" s="271"/>
      <c r="O7" s="271"/>
      <c r="P7" s="272"/>
      <c r="Q7" s="285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</row>
    <row r="8" s="88" customFormat="1" ht="20" customHeight="1" spans="1:252">
      <c r="A8" s="246" t="s">
        <v>203</v>
      </c>
      <c r="B8" s="109">
        <f>C8-4</f>
        <v>90</v>
      </c>
      <c r="C8" s="109">
        <f>D8-4</f>
        <v>94</v>
      </c>
      <c r="D8" s="247" t="s">
        <v>204</v>
      </c>
      <c r="E8" s="109">
        <f>D8+4</f>
        <v>102</v>
      </c>
      <c r="F8" s="109">
        <f>E8+5</f>
        <v>107</v>
      </c>
      <c r="G8" s="109">
        <f>F8+6</f>
        <v>113</v>
      </c>
      <c r="H8" s="109"/>
      <c r="I8" s="270"/>
      <c r="J8" s="271"/>
      <c r="K8" s="271"/>
      <c r="L8" s="271"/>
      <c r="M8" s="271"/>
      <c r="N8" s="271"/>
      <c r="O8" s="271"/>
      <c r="P8" s="272"/>
      <c r="Q8" s="285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</row>
    <row r="9" s="88" customFormat="1" ht="20" customHeight="1" spans="1:252">
      <c r="A9" s="246" t="s">
        <v>167</v>
      </c>
      <c r="B9" s="109">
        <f>C9-1.2</f>
        <v>41.6</v>
      </c>
      <c r="C9" s="109">
        <f>D9-1.2</f>
        <v>42.8</v>
      </c>
      <c r="D9" s="247" t="s">
        <v>205</v>
      </c>
      <c r="E9" s="109">
        <f>D9+1.2</f>
        <v>45.2</v>
      </c>
      <c r="F9" s="109">
        <f>E9+1.2</f>
        <v>46.4</v>
      </c>
      <c r="G9" s="109">
        <f>F9+1.4</f>
        <v>47.8</v>
      </c>
      <c r="H9" s="109"/>
      <c r="I9" s="270"/>
      <c r="J9" s="271"/>
      <c r="K9" s="271"/>
      <c r="L9" s="271"/>
      <c r="M9" s="271"/>
      <c r="N9" s="271"/>
      <c r="O9" s="271"/>
      <c r="P9" s="272"/>
      <c r="Q9" s="285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</row>
    <row r="10" s="88" customFormat="1" ht="20" customHeight="1" spans="1:252">
      <c r="A10" s="246" t="s">
        <v>169</v>
      </c>
      <c r="B10" s="109">
        <f>C10-0.6</f>
        <v>60.2</v>
      </c>
      <c r="C10" s="109">
        <f>D10-1.2</f>
        <v>60.8</v>
      </c>
      <c r="D10" s="247" t="s">
        <v>206</v>
      </c>
      <c r="E10" s="109">
        <f>D10+1.2</f>
        <v>63.2</v>
      </c>
      <c r="F10" s="109">
        <f>E10+1.2</f>
        <v>64.4</v>
      </c>
      <c r="G10" s="109">
        <f t="shared" ref="G10:G15" si="0">F10+0.6</f>
        <v>65</v>
      </c>
      <c r="H10" s="109"/>
      <c r="I10" s="270"/>
      <c r="J10" s="271"/>
      <c r="K10" s="271"/>
      <c r="L10" s="271"/>
      <c r="M10" s="271"/>
      <c r="N10" s="271"/>
      <c r="O10" s="271"/>
      <c r="P10" s="272"/>
      <c r="Q10" s="285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</row>
    <row r="11" s="88" customFormat="1" ht="20" customHeight="1" spans="1:252">
      <c r="A11" s="246" t="s">
        <v>207</v>
      </c>
      <c r="B11" s="109">
        <f>C11-0.7</f>
        <v>19.6</v>
      </c>
      <c r="C11" s="109">
        <f>D11-0.7</f>
        <v>20.3</v>
      </c>
      <c r="D11" s="247" t="s">
        <v>208</v>
      </c>
      <c r="E11" s="109">
        <f>D11+0.7</f>
        <v>21.7</v>
      </c>
      <c r="F11" s="109">
        <f>E11+0.7</f>
        <v>22.4</v>
      </c>
      <c r="G11" s="109">
        <f>F11+0.95</f>
        <v>23.35</v>
      </c>
      <c r="H11" s="109"/>
      <c r="I11" s="270"/>
      <c r="J11" s="271"/>
      <c r="K11" s="271"/>
      <c r="L11" s="271"/>
      <c r="M11" s="271"/>
      <c r="N11" s="271"/>
      <c r="O11" s="271"/>
      <c r="P11" s="272"/>
      <c r="Q11" s="285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</row>
    <row r="12" s="88" customFormat="1" ht="20" customHeight="1" spans="1:252">
      <c r="A12" s="248" t="s">
        <v>209</v>
      </c>
      <c r="B12" s="113">
        <f>C12-0.6</f>
        <v>15.8</v>
      </c>
      <c r="C12" s="113">
        <f>D12-0.6</f>
        <v>16.4</v>
      </c>
      <c r="D12" s="249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70"/>
      <c r="J12" s="271"/>
      <c r="K12" s="271"/>
      <c r="L12" s="271"/>
      <c r="M12" s="271"/>
      <c r="N12" s="271"/>
      <c r="O12" s="271"/>
      <c r="P12" s="272"/>
      <c r="Q12" s="285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</row>
    <row r="13" s="88" customFormat="1" ht="20" customHeight="1" spans="1:252">
      <c r="A13" s="248" t="s">
        <v>210</v>
      </c>
      <c r="B13" s="113">
        <f>C13-0.4</f>
        <v>9.2</v>
      </c>
      <c r="C13" s="113">
        <f>D13-0.4</f>
        <v>9.6</v>
      </c>
      <c r="D13" s="249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70"/>
      <c r="J13" s="271"/>
      <c r="K13" s="271"/>
      <c r="L13" s="271"/>
      <c r="M13" s="271"/>
      <c r="N13" s="271"/>
      <c r="O13" s="271"/>
      <c r="P13" s="272"/>
      <c r="Q13" s="285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</row>
    <row r="14" s="88" customFormat="1" ht="20" customHeight="1" spans="1:252">
      <c r="A14" s="246" t="s">
        <v>211</v>
      </c>
      <c r="B14" s="109">
        <f>C14</f>
        <v>10.5</v>
      </c>
      <c r="C14" s="109">
        <f>D14-0.2</f>
        <v>10.5</v>
      </c>
      <c r="D14" s="245">
        <v>10.7</v>
      </c>
      <c r="E14" s="109">
        <f>D14+0.2</f>
        <v>10.9</v>
      </c>
      <c r="F14" s="109">
        <f>E14+0.2</f>
        <v>11.1</v>
      </c>
      <c r="G14" s="109">
        <f>F14+0.25</f>
        <v>11.35</v>
      </c>
      <c r="H14" s="109"/>
      <c r="I14" s="270"/>
      <c r="J14" s="271"/>
      <c r="K14" s="271"/>
      <c r="L14" s="271"/>
      <c r="M14" s="271"/>
      <c r="N14" s="271"/>
      <c r="O14" s="271"/>
      <c r="P14" s="272"/>
      <c r="Q14" s="285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</row>
    <row r="15" s="88" customFormat="1" ht="20" customHeight="1" spans="1:252">
      <c r="A15" s="246" t="s">
        <v>212</v>
      </c>
      <c r="B15" s="109">
        <f>C15</f>
        <v>18.1</v>
      </c>
      <c r="C15" s="109">
        <f>D15-0.4</f>
        <v>18.1</v>
      </c>
      <c r="D15" s="245">
        <v>18.5</v>
      </c>
      <c r="E15" s="109">
        <f>D15+0.4</f>
        <v>18.9</v>
      </c>
      <c r="F15" s="109">
        <f>E15+0.4</f>
        <v>19.3</v>
      </c>
      <c r="G15" s="109">
        <f t="shared" si="0"/>
        <v>19.9</v>
      </c>
      <c r="H15" s="109"/>
      <c r="I15" s="270"/>
      <c r="J15" s="271"/>
      <c r="K15" s="271"/>
      <c r="L15" s="271"/>
      <c r="M15" s="271"/>
      <c r="N15" s="271"/>
      <c r="O15" s="271"/>
      <c r="P15" s="272"/>
      <c r="Q15" s="285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</row>
    <row r="16" s="88" customFormat="1" ht="20" customHeight="1" spans="1:252">
      <c r="A16" s="246" t="s">
        <v>179</v>
      </c>
      <c r="B16" s="109">
        <f>D16</f>
        <v>2</v>
      </c>
      <c r="C16" s="109">
        <f>D16</f>
        <v>2</v>
      </c>
      <c r="D16" s="245">
        <v>2</v>
      </c>
      <c r="E16" s="109">
        <f>D16</f>
        <v>2</v>
      </c>
      <c r="F16" s="109">
        <f>D16</f>
        <v>2</v>
      </c>
      <c r="G16" s="109">
        <f>D16</f>
        <v>2</v>
      </c>
      <c r="H16" s="109"/>
      <c r="I16" s="270"/>
      <c r="J16" s="271"/>
      <c r="K16" s="271"/>
      <c r="L16" s="271"/>
      <c r="M16" s="271"/>
      <c r="N16" s="271"/>
      <c r="O16" s="271"/>
      <c r="P16" s="272"/>
      <c r="Q16" s="285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</row>
    <row r="17" s="88" customFormat="1" ht="20" customHeight="1" spans="1:252">
      <c r="A17" s="246" t="s">
        <v>213</v>
      </c>
      <c r="B17" s="109">
        <f>D17</f>
        <v>6</v>
      </c>
      <c r="C17" s="109">
        <f>D17</f>
        <v>6</v>
      </c>
      <c r="D17" s="245">
        <v>6</v>
      </c>
      <c r="E17" s="109">
        <f>D17</f>
        <v>6</v>
      </c>
      <c r="F17" s="109">
        <f>D17</f>
        <v>6</v>
      </c>
      <c r="G17" s="109">
        <f>D17</f>
        <v>6</v>
      </c>
      <c r="H17" s="109"/>
      <c r="I17" s="270"/>
      <c r="J17" s="271"/>
      <c r="K17" s="271"/>
      <c r="L17" s="271"/>
      <c r="M17" s="271"/>
      <c r="N17" s="271"/>
      <c r="O17" s="271"/>
      <c r="P17" s="272"/>
      <c r="Q17" s="285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</row>
    <row r="18" s="88" customFormat="1" ht="20" customHeight="1" spans="1:252">
      <c r="A18" s="246" t="s">
        <v>214</v>
      </c>
      <c r="B18" s="109">
        <f>C18-0.5</f>
        <v>5.5</v>
      </c>
      <c r="C18" s="109">
        <f>D18-0.5</f>
        <v>6</v>
      </c>
      <c r="D18" s="245">
        <v>6.5</v>
      </c>
      <c r="E18" s="109">
        <f t="shared" ref="E18:G18" si="1">D18+0.5</f>
        <v>7</v>
      </c>
      <c r="F18" s="109">
        <f t="shared" si="1"/>
        <v>7.5</v>
      </c>
      <c r="G18" s="109">
        <f t="shared" si="1"/>
        <v>8</v>
      </c>
      <c r="H18" s="109"/>
      <c r="I18" s="270"/>
      <c r="J18" s="271"/>
      <c r="K18" s="271"/>
      <c r="L18" s="271"/>
      <c r="M18" s="271"/>
      <c r="N18" s="271"/>
      <c r="O18" s="271"/>
      <c r="P18" s="272"/>
      <c r="Q18" s="285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</row>
    <row r="19" s="88" customFormat="1" ht="20" customHeight="1" spans="1:252">
      <c r="A19" s="250"/>
      <c r="B19" s="116"/>
      <c r="C19" s="116"/>
      <c r="D19" s="251"/>
      <c r="E19" s="116"/>
      <c r="F19" s="116"/>
      <c r="G19" s="252"/>
      <c r="H19" s="253"/>
      <c r="I19" s="270"/>
      <c r="J19" s="271"/>
      <c r="K19" s="271"/>
      <c r="L19" s="271"/>
      <c r="M19" s="271"/>
      <c r="N19" s="271"/>
      <c r="O19" s="271"/>
      <c r="P19" s="272"/>
      <c r="Q19" s="272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</row>
    <row r="20" s="88" customFormat="1" ht="20" customHeight="1" spans="1:252">
      <c r="A20" s="254"/>
      <c r="B20" s="255"/>
      <c r="C20" s="255"/>
      <c r="D20" s="256"/>
      <c r="E20" s="255"/>
      <c r="F20" s="255"/>
      <c r="G20" s="257"/>
      <c r="H20" s="258"/>
      <c r="I20" s="277"/>
      <c r="J20" s="278"/>
      <c r="K20" s="279"/>
      <c r="L20" s="278"/>
      <c r="M20" s="278"/>
      <c r="N20" s="279"/>
      <c r="O20" s="279"/>
      <c r="P20" s="280"/>
      <c r="Q20" s="280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</row>
    <row r="21" s="88" customFormat="1" ht="17.25" spans="1:252">
      <c r="A21" s="259"/>
      <c r="B21" s="260"/>
      <c r="C21" s="260"/>
      <c r="D21" s="261"/>
      <c r="E21" s="260"/>
      <c r="F21" s="260"/>
      <c r="G21" s="262"/>
      <c r="O21" s="263"/>
      <c r="P21" s="263"/>
      <c r="Q21" s="263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</row>
    <row r="22" s="88" customFormat="1" spans="1:252">
      <c r="A22" s="119" t="s">
        <v>183</v>
      </c>
      <c r="B22" s="119"/>
      <c r="C22" s="120"/>
      <c r="O22" s="263"/>
      <c r="P22" s="263"/>
      <c r="Q22" s="263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</row>
    <row r="23" s="88" customFormat="1" spans="3:252">
      <c r="C23" s="89"/>
      <c r="I23" s="138" t="s">
        <v>184</v>
      </c>
      <c r="J23" s="281"/>
      <c r="K23" s="282"/>
      <c r="M23" s="138" t="s">
        <v>185</v>
      </c>
      <c r="N23" s="138"/>
      <c r="O23" s="138" t="s">
        <v>186</v>
      </c>
      <c r="P23" s="138"/>
      <c r="Q23" s="88" t="s">
        <v>142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A28" sqref="A28:J28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1.25" style="142" customWidth="1"/>
    <col min="12" max="16384" width="10.125" style="142"/>
  </cols>
  <sheetData>
    <row r="1" ht="23.25" spans="1:11">
      <c r="A1" s="143" t="s">
        <v>215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TACCAM91229</v>
      </c>
      <c r="F2" s="148" t="s">
        <v>216</v>
      </c>
      <c r="G2" s="149" t="str">
        <f>首期!B5</f>
        <v>男式抓绒服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v>22</v>
      </c>
      <c r="C3" s="152"/>
      <c r="D3" s="153" t="s">
        <v>217</v>
      </c>
      <c r="E3" s="154">
        <v>45427</v>
      </c>
      <c r="F3" s="155"/>
      <c r="G3" s="155"/>
      <c r="H3" s="156" t="s">
        <v>218</v>
      </c>
      <c r="I3" s="156"/>
      <c r="J3" s="156"/>
      <c r="K3" s="199"/>
    </row>
    <row r="4" ht="18" customHeight="1" spans="1:11">
      <c r="A4" s="157" t="s">
        <v>71</v>
      </c>
      <c r="B4" s="152">
        <v>2</v>
      </c>
      <c r="C4" s="152">
        <v>5</v>
      </c>
      <c r="D4" s="158" t="s">
        <v>219</v>
      </c>
      <c r="E4" s="155" t="s">
        <v>220</v>
      </c>
      <c r="F4" s="155"/>
      <c r="G4" s="155"/>
      <c r="H4" s="158" t="s">
        <v>221</v>
      </c>
      <c r="I4" s="158"/>
      <c r="J4" s="170" t="s">
        <v>65</v>
      </c>
      <c r="K4" s="200" t="s">
        <v>66</v>
      </c>
    </row>
    <row r="5" ht="18" customHeight="1" spans="1:11">
      <c r="A5" s="157" t="s">
        <v>222</v>
      </c>
      <c r="B5" s="152">
        <v>1</v>
      </c>
      <c r="C5" s="152"/>
      <c r="D5" s="153" t="s">
        <v>223</v>
      </c>
      <c r="E5" s="153"/>
      <c r="G5" s="153"/>
      <c r="H5" s="158" t="s">
        <v>224</v>
      </c>
      <c r="I5" s="158"/>
      <c r="J5" s="170" t="s">
        <v>65</v>
      </c>
      <c r="K5" s="200" t="s">
        <v>66</v>
      </c>
    </row>
    <row r="6" ht="18" customHeight="1" spans="1:13">
      <c r="A6" s="159" t="s">
        <v>225</v>
      </c>
      <c r="B6" s="160">
        <v>22</v>
      </c>
      <c r="C6" s="160"/>
      <c r="D6" s="161" t="s">
        <v>226</v>
      </c>
      <c r="E6" s="162"/>
      <c r="F6" s="162"/>
      <c r="G6" s="161"/>
      <c r="H6" s="163" t="s">
        <v>227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228</v>
      </c>
      <c r="B8" s="148" t="s">
        <v>229</v>
      </c>
      <c r="C8" s="148" t="s">
        <v>230</v>
      </c>
      <c r="D8" s="148" t="s">
        <v>231</v>
      </c>
      <c r="E8" s="148" t="s">
        <v>232</v>
      </c>
      <c r="F8" s="148" t="s">
        <v>233</v>
      </c>
      <c r="G8" s="231" t="s">
        <v>234</v>
      </c>
      <c r="H8" s="232"/>
      <c r="I8" s="232"/>
      <c r="J8" s="232"/>
      <c r="K8" s="233"/>
    </row>
    <row r="9" ht="18" customHeight="1" spans="1:11">
      <c r="A9" s="157" t="s">
        <v>235</v>
      </c>
      <c r="B9" s="158"/>
      <c r="C9" s="170" t="s">
        <v>65</v>
      </c>
      <c r="D9" s="170" t="s">
        <v>66</v>
      </c>
      <c r="E9" s="153" t="s">
        <v>236</v>
      </c>
      <c r="F9" s="171" t="s">
        <v>237</v>
      </c>
      <c r="G9" s="172"/>
      <c r="H9" s="173"/>
      <c r="I9" s="173"/>
      <c r="J9" s="173"/>
      <c r="K9" s="204"/>
    </row>
    <row r="10" ht="18" customHeight="1" spans="1:11">
      <c r="A10" s="157" t="s">
        <v>238</v>
      </c>
      <c r="B10" s="158"/>
      <c r="C10" s="170" t="s">
        <v>65</v>
      </c>
      <c r="D10" s="170" t="s">
        <v>66</v>
      </c>
      <c r="E10" s="153" t="s">
        <v>239</v>
      </c>
      <c r="F10" s="171" t="s">
        <v>240</v>
      </c>
      <c r="G10" s="172" t="s">
        <v>241</v>
      </c>
      <c r="H10" s="173"/>
      <c r="I10" s="173"/>
      <c r="J10" s="173"/>
      <c r="K10" s="204"/>
    </row>
    <row r="11" ht="18" customHeight="1" spans="1:11">
      <c r="A11" s="174" t="s">
        <v>192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242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243</v>
      </c>
      <c r="J13" s="170" t="s">
        <v>85</v>
      </c>
      <c r="K13" s="200" t="s">
        <v>86</v>
      </c>
    </row>
    <row r="14" ht="18" customHeight="1" spans="1:11">
      <c r="A14" s="159" t="s">
        <v>244</v>
      </c>
      <c r="B14" s="162" t="s">
        <v>85</v>
      </c>
      <c r="C14" s="162" t="s">
        <v>86</v>
      </c>
      <c r="D14" s="176"/>
      <c r="E14" s="161" t="s">
        <v>245</v>
      </c>
      <c r="F14" s="162" t="s">
        <v>85</v>
      </c>
      <c r="G14" s="162" t="s">
        <v>86</v>
      </c>
      <c r="H14" s="162"/>
      <c r="I14" s="161" t="s">
        <v>246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247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248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249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124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250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251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252</v>
      </c>
    </row>
    <row r="28" ht="23" customHeight="1" spans="1:11">
      <c r="A28" s="180" t="s">
        <v>127</v>
      </c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 t="s">
        <v>253</v>
      </c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 t="s">
        <v>129</v>
      </c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254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3</v>
      </c>
    </row>
    <row r="37" ht="18.75" customHeight="1" spans="1:11">
      <c r="A37" s="190" t="s">
        <v>255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256</v>
      </c>
      <c r="B38" s="158"/>
      <c r="C38" s="158"/>
      <c r="D38" s="156" t="s">
        <v>257</v>
      </c>
      <c r="E38" s="156"/>
      <c r="F38" s="192" t="s">
        <v>258</v>
      </c>
      <c r="G38" s="193"/>
      <c r="H38" s="158" t="s">
        <v>259</v>
      </c>
      <c r="I38" s="158"/>
      <c r="J38" s="158" t="s">
        <v>260</v>
      </c>
      <c r="K38" s="207"/>
    </row>
    <row r="39" ht="18.75" customHeight="1" spans="1:11">
      <c r="A39" s="157" t="s">
        <v>125</v>
      </c>
      <c r="B39" s="158" t="s">
        <v>261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136</v>
      </c>
      <c r="B42" s="194" t="s">
        <v>262</v>
      </c>
      <c r="C42" s="194"/>
      <c r="D42" s="161" t="s">
        <v>263</v>
      </c>
      <c r="E42" s="176" t="s">
        <v>139</v>
      </c>
      <c r="F42" s="161" t="s">
        <v>140</v>
      </c>
      <c r="G42" s="195">
        <v>45421</v>
      </c>
      <c r="H42" s="196" t="s">
        <v>141</v>
      </c>
      <c r="I42" s="196"/>
      <c r="J42" s="194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"/>
  <sheetViews>
    <sheetView workbookViewId="0">
      <selection activeCell="K6" sqref="K6:K20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1"/>
      <c r="J2" s="122" t="s">
        <v>57</v>
      </c>
      <c r="K2" s="123" t="s">
        <v>56</v>
      </c>
      <c r="L2" s="123"/>
      <c r="M2" s="123"/>
      <c r="N2" s="123"/>
      <c r="O2" s="12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5"/>
      <c r="J3" s="126"/>
      <c r="K3" s="126"/>
      <c r="L3" s="126"/>
      <c r="M3" s="126"/>
      <c r="N3" s="126"/>
      <c r="O3" s="127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5"/>
      <c r="J4" s="128" t="s">
        <v>111</v>
      </c>
      <c r="K4" s="128" t="s">
        <v>112</v>
      </c>
      <c r="L4" s="129" t="s">
        <v>113</v>
      </c>
      <c r="M4" s="128" t="s">
        <v>114</v>
      </c>
      <c r="N4" s="128" t="s">
        <v>115</v>
      </c>
      <c r="O4" s="130" t="s">
        <v>264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5"/>
      <c r="J5" s="131"/>
      <c r="K5" s="131" t="s">
        <v>118</v>
      </c>
      <c r="L5" s="131" t="s">
        <v>118</v>
      </c>
      <c r="M5" s="131" t="s">
        <v>118</v>
      </c>
      <c r="N5" s="131" t="s">
        <v>119</v>
      </c>
      <c r="O5" s="132" t="s">
        <v>119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221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5"/>
      <c r="J6" s="131"/>
      <c r="K6" s="131" t="s">
        <v>265</v>
      </c>
      <c r="L6" s="131" t="s">
        <v>266</v>
      </c>
      <c r="M6" s="131" t="s">
        <v>267</v>
      </c>
      <c r="N6" s="131" t="s">
        <v>268</v>
      </c>
      <c r="O6" s="132" t="s">
        <v>269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221" t="s">
        <v>161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5"/>
      <c r="J7" s="131"/>
      <c r="K7" s="131" t="s">
        <v>270</v>
      </c>
      <c r="L7" s="131" t="s">
        <v>268</v>
      </c>
      <c r="M7" s="131" t="s">
        <v>268</v>
      </c>
      <c r="N7" s="131" t="s">
        <v>268</v>
      </c>
      <c r="O7" s="132" t="s">
        <v>270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221" t="s">
        <v>163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5"/>
      <c r="J8" s="131"/>
      <c r="K8" s="131" t="s">
        <v>271</v>
      </c>
      <c r="L8" s="131" t="s">
        <v>272</v>
      </c>
      <c r="M8" s="131" t="s">
        <v>273</v>
      </c>
      <c r="N8" s="131" t="s">
        <v>274</v>
      </c>
      <c r="O8" s="132" t="s">
        <v>275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221" t="s">
        <v>165</v>
      </c>
      <c r="B9" s="107">
        <f>C9-4</f>
        <v>102</v>
      </c>
      <c r="C9" s="107">
        <f>D9-4</f>
        <v>106</v>
      </c>
      <c r="D9" s="108">
        <v>110</v>
      </c>
      <c r="E9" s="107">
        <f>D9+4</f>
        <v>114</v>
      </c>
      <c r="F9" s="107">
        <f>E9+5</f>
        <v>119</v>
      </c>
      <c r="G9" s="107">
        <f>F9+6</f>
        <v>125</v>
      </c>
      <c r="H9" s="109"/>
      <c r="I9" s="125"/>
      <c r="J9" s="131"/>
      <c r="K9" s="131" t="s">
        <v>265</v>
      </c>
      <c r="L9" s="131" t="s">
        <v>272</v>
      </c>
      <c r="M9" s="131" t="s">
        <v>276</v>
      </c>
      <c r="N9" s="131" t="s">
        <v>274</v>
      </c>
      <c r="O9" s="132" t="s">
        <v>270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221" t="s">
        <v>167</v>
      </c>
      <c r="B10" s="107">
        <f>C10-1.2</f>
        <v>44.6</v>
      </c>
      <c r="C10" s="107">
        <f>D10-1.2</f>
        <v>45.8</v>
      </c>
      <c r="D10" s="108">
        <v>47</v>
      </c>
      <c r="E10" s="107">
        <f>D10+1.2</f>
        <v>48.2</v>
      </c>
      <c r="F10" s="107">
        <f>E10+1.2</f>
        <v>49.4</v>
      </c>
      <c r="G10" s="107">
        <f>F10+1.4</f>
        <v>50.8</v>
      </c>
      <c r="H10" s="109"/>
      <c r="I10" s="125"/>
      <c r="J10" s="131"/>
      <c r="K10" s="131" t="s">
        <v>277</v>
      </c>
      <c r="L10" s="131" t="s">
        <v>268</v>
      </c>
      <c r="M10" s="131" t="s">
        <v>278</v>
      </c>
      <c r="N10" s="131" t="s">
        <v>279</v>
      </c>
      <c r="O10" s="132" t="s">
        <v>280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222" t="s">
        <v>169</v>
      </c>
      <c r="B11" s="111">
        <f>C11-0.6</f>
        <v>60.2</v>
      </c>
      <c r="C11" s="111">
        <f>D11-1.2</f>
        <v>60.8</v>
      </c>
      <c r="D11" s="112">
        <v>62</v>
      </c>
      <c r="E11" s="111">
        <f>D11+1.2</f>
        <v>63.2</v>
      </c>
      <c r="F11" s="111">
        <f>E11+1.2</f>
        <v>64.4</v>
      </c>
      <c r="G11" s="111">
        <f>F11+0.6</f>
        <v>65</v>
      </c>
      <c r="H11" s="113"/>
      <c r="I11" s="125"/>
      <c r="J11" s="131"/>
      <c r="K11" s="131" t="s">
        <v>281</v>
      </c>
      <c r="L11" s="131" t="s">
        <v>268</v>
      </c>
      <c r="M11" s="131" t="s">
        <v>268</v>
      </c>
      <c r="N11" s="131" t="s">
        <v>282</v>
      </c>
      <c r="O11" s="132" t="s">
        <v>283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221" t="s">
        <v>171</v>
      </c>
      <c r="B12" s="107">
        <f>C12-0.8</f>
        <v>20.4</v>
      </c>
      <c r="C12" s="107">
        <f>D12-0.8</f>
        <v>21.2</v>
      </c>
      <c r="D12" s="108">
        <v>22</v>
      </c>
      <c r="E12" s="107">
        <f>D12+0.8</f>
        <v>22.8</v>
      </c>
      <c r="F12" s="107">
        <f>E12+0.8</f>
        <v>23.6</v>
      </c>
      <c r="G12" s="107">
        <f>F12+1.3</f>
        <v>24.9</v>
      </c>
      <c r="H12" s="113"/>
      <c r="I12" s="125"/>
      <c r="J12" s="131"/>
      <c r="K12" s="131" t="s">
        <v>281</v>
      </c>
      <c r="L12" s="131" t="s">
        <v>284</v>
      </c>
      <c r="M12" s="131" t="s">
        <v>285</v>
      </c>
      <c r="N12" s="131" t="s">
        <v>268</v>
      </c>
      <c r="O12" s="132" t="s">
        <v>270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221" t="s">
        <v>173</v>
      </c>
      <c r="B13" s="107">
        <f>C13-0.7</f>
        <v>16.6</v>
      </c>
      <c r="C13" s="107">
        <f>D13-0.7</f>
        <v>17.3</v>
      </c>
      <c r="D13" s="108">
        <v>18</v>
      </c>
      <c r="E13" s="107">
        <f>D13+0.7</f>
        <v>18.7</v>
      </c>
      <c r="F13" s="107">
        <f>E13+0.7</f>
        <v>19.4</v>
      </c>
      <c r="G13" s="107">
        <f>F13+1</f>
        <v>20.4</v>
      </c>
      <c r="H13" s="109"/>
      <c r="I13" s="125"/>
      <c r="J13" s="131"/>
      <c r="K13" s="131" t="s">
        <v>286</v>
      </c>
      <c r="L13" s="131" t="s">
        <v>268</v>
      </c>
      <c r="M13" s="131" t="s">
        <v>287</v>
      </c>
      <c r="N13" s="131" t="s">
        <v>268</v>
      </c>
      <c r="O13" s="132" t="s">
        <v>270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221" t="s">
        <v>174</v>
      </c>
      <c r="B14" s="107">
        <f t="shared" ref="B14:B17" si="0">C14-0.5</f>
        <v>12</v>
      </c>
      <c r="C14" s="107">
        <f t="shared" ref="C14:C17" si="1">D14-0.5</f>
        <v>12.5</v>
      </c>
      <c r="D14" s="108">
        <v>13</v>
      </c>
      <c r="E14" s="107">
        <f t="shared" ref="E14:E17" si="2">D14+0.5</f>
        <v>13.5</v>
      </c>
      <c r="F14" s="107">
        <f t="shared" ref="F14:F17" si="3">E14+0.5</f>
        <v>14</v>
      </c>
      <c r="G14" s="107">
        <f>F14+0.7</f>
        <v>14.7</v>
      </c>
      <c r="H14" s="109"/>
      <c r="I14" s="125"/>
      <c r="J14" s="131"/>
      <c r="K14" s="131" t="s">
        <v>286</v>
      </c>
      <c r="L14" s="131" t="s">
        <v>268</v>
      </c>
      <c r="M14" s="131" t="s">
        <v>268</v>
      </c>
      <c r="N14" s="131" t="s">
        <v>268</v>
      </c>
      <c r="O14" s="132" t="s">
        <v>270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221" t="s">
        <v>175</v>
      </c>
      <c r="B15" s="107">
        <f t="shared" si="0"/>
        <v>10</v>
      </c>
      <c r="C15" s="107">
        <f t="shared" si="1"/>
        <v>10.5</v>
      </c>
      <c r="D15" s="108">
        <v>11</v>
      </c>
      <c r="E15" s="107">
        <f t="shared" si="2"/>
        <v>11.5</v>
      </c>
      <c r="F15" s="107">
        <f t="shared" si="3"/>
        <v>12</v>
      </c>
      <c r="G15" s="107">
        <f>F15+0.7</f>
        <v>12.7</v>
      </c>
      <c r="H15" s="109"/>
      <c r="I15" s="125"/>
      <c r="J15" s="131"/>
      <c r="K15" s="131" t="s">
        <v>286</v>
      </c>
      <c r="L15" s="131" t="s">
        <v>268</v>
      </c>
      <c r="M15" s="131" t="s">
        <v>268</v>
      </c>
      <c r="N15" s="131" t="s">
        <v>268</v>
      </c>
      <c r="O15" s="132" t="s">
        <v>270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223" t="s">
        <v>177</v>
      </c>
      <c r="B16" s="107">
        <f t="shared" si="0"/>
        <v>35</v>
      </c>
      <c r="C16" s="107">
        <f t="shared" si="1"/>
        <v>35.5</v>
      </c>
      <c r="D16" s="107">
        <v>36</v>
      </c>
      <c r="E16" s="107">
        <f t="shared" si="2"/>
        <v>36.5</v>
      </c>
      <c r="F16" s="107">
        <f t="shared" si="3"/>
        <v>37</v>
      </c>
      <c r="G16" s="107">
        <f>F16+0.5</f>
        <v>37.5</v>
      </c>
      <c r="H16" s="109"/>
      <c r="I16" s="125"/>
      <c r="J16" s="131"/>
      <c r="K16" s="131" t="s">
        <v>286</v>
      </c>
      <c r="L16" s="131" t="s">
        <v>268</v>
      </c>
      <c r="M16" s="131" t="s">
        <v>268</v>
      </c>
      <c r="N16" s="131" t="s">
        <v>268</v>
      </c>
      <c r="O16" s="132" t="s">
        <v>270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223" t="s">
        <v>178</v>
      </c>
      <c r="B17" s="107">
        <f t="shared" si="0"/>
        <v>25.5</v>
      </c>
      <c r="C17" s="107">
        <f t="shared" si="1"/>
        <v>26</v>
      </c>
      <c r="D17" s="107">
        <v>26.5</v>
      </c>
      <c r="E17" s="107">
        <f t="shared" si="2"/>
        <v>27</v>
      </c>
      <c r="F17" s="107">
        <f t="shared" si="3"/>
        <v>27.5</v>
      </c>
      <c r="G17" s="107">
        <f>F17+0.75</f>
        <v>28.25</v>
      </c>
      <c r="H17" s="109"/>
      <c r="I17" s="125"/>
      <c r="J17" s="131"/>
      <c r="K17" s="131" t="s">
        <v>286</v>
      </c>
      <c r="L17" s="131" t="s">
        <v>268</v>
      </c>
      <c r="M17" s="131" t="s">
        <v>268</v>
      </c>
      <c r="N17" s="131" t="s">
        <v>268</v>
      </c>
      <c r="O17" s="132" t="s">
        <v>270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5" customHeight="1" spans="1:255">
      <c r="A18" s="221" t="s">
        <v>179</v>
      </c>
      <c r="B18" s="107">
        <f>C18</f>
        <v>9.5</v>
      </c>
      <c r="C18" s="107">
        <f>D18</f>
        <v>9.5</v>
      </c>
      <c r="D18" s="108">
        <v>9.5</v>
      </c>
      <c r="E18" s="107">
        <f t="shared" ref="E18:G18" si="4">D18</f>
        <v>9.5</v>
      </c>
      <c r="F18" s="107">
        <f t="shared" si="4"/>
        <v>9.5</v>
      </c>
      <c r="G18" s="107">
        <f t="shared" si="4"/>
        <v>9.5</v>
      </c>
      <c r="H18" s="116"/>
      <c r="I18" s="125"/>
      <c r="J18" s="131"/>
      <c r="K18" s="131" t="s">
        <v>286</v>
      </c>
      <c r="L18" s="131" t="s">
        <v>268</v>
      </c>
      <c r="M18" s="131" t="s">
        <v>268</v>
      </c>
      <c r="N18" s="131" t="s">
        <v>268</v>
      </c>
      <c r="O18" s="132" t="s">
        <v>270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5" customHeight="1" spans="1:255">
      <c r="A19" s="221" t="s">
        <v>180</v>
      </c>
      <c r="B19" s="107">
        <f>C19-1</f>
        <v>51</v>
      </c>
      <c r="C19" s="107">
        <f>D19-1</f>
        <v>52</v>
      </c>
      <c r="D19" s="108">
        <v>53</v>
      </c>
      <c r="E19" s="107">
        <f>D19+1</f>
        <v>54</v>
      </c>
      <c r="F19" s="107">
        <f>E19+1</f>
        <v>55</v>
      </c>
      <c r="G19" s="107">
        <f>F19+1.5</f>
        <v>56.5</v>
      </c>
      <c r="H19" s="117"/>
      <c r="I19" s="125"/>
      <c r="J19" s="133"/>
      <c r="K19" s="131" t="s">
        <v>286</v>
      </c>
      <c r="L19" s="131" t="s">
        <v>268</v>
      </c>
      <c r="M19" s="131" t="s">
        <v>268</v>
      </c>
      <c r="N19" s="131" t="s">
        <v>268</v>
      </c>
      <c r="O19" s="132" t="s">
        <v>270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ht="25" customHeight="1" spans="1:16">
      <c r="A20" s="224" t="s">
        <v>181</v>
      </c>
      <c r="B20" s="225">
        <f>C20</f>
        <v>16</v>
      </c>
      <c r="C20" s="225">
        <f>D20-1</f>
        <v>16</v>
      </c>
      <c r="D20" s="226">
        <v>17</v>
      </c>
      <c r="E20" s="225">
        <f>D20</f>
        <v>17</v>
      </c>
      <c r="F20" s="225">
        <f>E20+1.5</f>
        <v>18.5</v>
      </c>
      <c r="G20" s="225">
        <f>F20</f>
        <v>18.5</v>
      </c>
      <c r="H20" s="118"/>
      <c r="I20" s="134"/>
      <c r="J20" s="134"/>
      <c r="K20" s="136" t="s">
        <v>286</v>
      </c>
      <c r="L20" s="136" t="s">
        <v>268</v>
      </c>
      <c r="M20" s="136" t="s">
        <v>268</v>
      </c>
      <c r="N20" s="136" t="s">
        <v>268</v>
      </c>
      <c r="O20" s="227" t="s">
        <v>270</v>
      </c>
      <c r="P20" s="91"/>
    </row>
    <row r="21" spans="1:16">
      <c r="A21" s="119" t="s">
        <v>183</v>
      </c>
      <c r="B21" s="119"/>
      <c r="C21" s="120"/>
      <c r="D21" s="120"/>
      <c r="K21" s="228"/>
      <c r="L21" s="229"/>
      <c r="M21" s="229"/>
      <c r="N21" s="229"/>
      <c r="O21" s="230"/>
      <c r="P21" s="91"/>
    </row>
    <row r="22" spans="3:16">
      <c r="C22" s="89"/>
      <c r="J22" s="138" t="s">
        <v>184</v>
      </c>
      <c r="K22" s="139">
        <v>45421</v>
      </c>
      <c r="L22" s="138" t="s">
        <v>185</v>
      </c>
      <c r="M22" s="138" t="s">
        <v>139</v>
      </c>
      <c r="N22" s="138" t="s">
        <v>186</v>
      </c>
      <c r="O22" s="88" t="s">
        <v>142</v>
      </c>
      <c r="P22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8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TACCAM91229</v>
      </c>
      <c r="F2" s="148" t="s">
        <v>216</v>
      </c>
      <c r="G2" s="149" t="str">
        <f>首期!B5</f>
        <v>男式抓绒服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f>首期!B7</f>
        <v>2700</v>
      </c>
      <c r="C3" s="152"/>
      <c r="D3" s="153" t="s">
        <v>217</v>
      </c>
      <c r="E3" s="154">
        <f>首期!F4</f>
        <v>45509</v>
      </c>
      <c r="F3" s="155"/>
      <c r="G3" s="155"/>
      <c r="H3" s="156" t="s">
        <v>218</v>
      </c>
      <c r="I3" s="156"/>
      <c r="J3" s="156"/>
      <c r="K3" s="199"/>
    </row>
    <row r="4" ht="18" customHeight="1" spans="1:11">
      <c r="A4" s="157" t="s">
        <v>71</v>
      </c>
      <c r="B4" s="152">
        <v>3</v>
      </c>
      <c r="C4" s="152">
        <v>6</v>
      </c>
      <c r="D4" s="158" t="s">
        <v>219</v>
      </c>
      <c r="E4" s="155" t="s">
        <v>220</v>
      </c>
      <c r="F4" s="155"/>
      <c r="G4" s="155"/>
      <c r="H4" s="158" t="s">
        <v>221</v>
      </c>
      <c r="I4" s="158"/>
      <c r="J4" s="170" t="s">
        <v>65</v>
      </c>
      <c r="K4" s="200" t="s">
        <v>66</v>
      </c>
    </row>
    <row r="5" ht="18" customHeight="1" spans="1:11">
      <c r="A5" s="157" t="s">
        <v>222</v>
      </c>
      <c r="B5" s="152">
        <v>1</v>
      </c>
      <c r="C5" s="152"/>
      <c r="D5" s="153" t="s">
        <v>223</v>
      </c>
      <c r="E5" s="153"/>
      <c r="G5" s="153"/>
      <c r="H5" s="158" t="s">
        <v>224</v>
      </c>
      <c r="I5" s="158"/>
      <c r="J5" s="170" t="s">
        <v>65</v>
      </c>
      <c r="K5" s="200" t="s">
        <v>66</v>
      </c>
    </row>
    <row r="6" ht="18" customHeight="1" spans="1:13">
      <c r="A6" s="159" t="s">
        <v>225</v>
      </c>
      <c r="B6" s="160">
        <v>200</v>
      </c>
      <c r="C6" s="160"/>
      <c r="D6" s="161" t="s">
        <v>226</v>
      </c>
      <c r="E6" s="162"/>
      <c r="F6" s="162"/>
      <c r="G6" s="161"/>
      <c r="H6" s="163" t="s">
        <v>227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228</v>
      </c>
      <c r="B8" s="148" t="s">
        <v>229</v>
      </c>
      <c r="C8" s="148" t="s">
        <v>230</v>
      </c>
      <c r="D8" s="148" t="s">
        <v>231</v>
      </c>
      <c r="E8" s="148" t="s">
        <v>232</v>
      </c>
      <c r="F8" s="148" t="s">
        <v>233</v>
      </c>
      <c r="G8" s="168" t="s">
        <v>288</v>
      </c>
      <c r="H8" s="169"/>
      <c r="I8" s="169"/>
      <c r="J8" s="169"/>
      <c r="K8" s="203"/>
    </row>
    <row r="9" ht="18" customHeight="1" spans="1:11">
      <c r="A9" s="157" t="s">
        <v>235</v>
      </c>
      <c r="B9" s="158"/>
      <c r="C9" s="170" t="s">
        <v>65</v>
      </c>
      <c r="D9" s="170" t="s">
        <v>66</v>
      </c>
      <c r="E9" s="153" t="s">
        <v>236</v>
      </c>
      <c r="F9" s="171" t="s">
        <v>237</v>
      </c>
      <c r="G9" s="172"/>
      <c r="H9" s="173"/>
      <c r="I9" s="173"/>
      <c r="J9" s="173"/>
      <c r="K9" s="204"/>
    </row>
    <row r="10" ht="18" customHeight="1" spans="1:11">
      <c r="A10" s="157" t="s">
        <v>238</v>
      </c>
      <c r="B10" s="158"/>
      <c r="C10" s="170" t="s">
        <v>65</v>
      </c>
      <c r="D10" s="170" t="s">
        <v>66</v>
      </c>
      <c r="E10" s="153" t="s">
        <v>239</v>
      </c>
      <c r="F10" s="171" t="s">
        <v>240</v>
      </c>
      <c r="G10" s="172" t="s">
        <v>241</v>
      </c>
      <c r="H10" s="173"/>
      <c r="I10" s="173"/>
      <c r="J10" s="173"/>
      <c r="K10" s="204"/>
    </row>
    <row r="11" ht="18" customHeight="1" spans="1:11">
      <c r="A11" s="174" t="s">
        <v>192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242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243</v>
      </c>
      <c r="J13" s="170" t="s">
        <v>85</v>
      </c>
      <c r="K13" s="200" t="s">
        <v>86</v>
      </c>
    </row>
    <row r="14" ht="18" customHeight="1" spans="1:11">
      <c r="A14" s="159" t="s">
        <v>244</v>
      </c>
      <c r="B14" s="162" t="s">
        <v>85</v>
      </c>
      <c r="C14" s="162" t="s">
        <v>86</v>
      </c>
      <c r="D14" s="176"/>
      <c r="E14" s="161" t="s">
        <v>245</v>
      </c>
      <c r="F14" s="162" t="s">
        <v>85</v>
      </c>
      <c r="G14" s="162" t="s">
        <v>86</v>
      </c>
      <c r="H14" s="162"/>
      <c r="I14" s="161" t="s">
        <v>246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247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248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289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124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250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251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252</v>
      </c>
    </row>
    <row r="28" ht="23" customHeight="1" spans="1:11">
      <c r="A28" s="180"/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1</v>
      </c>
    </row>
    <row r="29" ht="23" customHeight="1" spans="1:11">
      <c r="A29" s="180"/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1</v>
      </c>
    </row>
    <row r="30" ht="23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254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3</v>
      </c>
    </row>
    <row r="37" ht="18.75" customHeight="1" spans="1:11">
      <c r="A37" s="190" t="s">
        <v>255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256</v>
      </c>
      <c r="B38" s="158"/>
      <c r="C38" s="158"/>
      <c r="D38" s="156" t="s">
        <v>257</v>
      </c>
      <c r="E38" s="156"/>
      <c r="F38" s="192" t="s">
        <v>258</v>
      </c>
      <c r="G38" s="193"/>
      <c r="H38" s="158" t="s">
        <v>259</v>
      </c>
      <c r="I38" s="158"/>
      <c r="J38" s="158" t="s">
        <v>260</v>
      </c>
      <c r="K38" s="207"/>
    </row>
    <row r="39" ht="18.75" customHeight="1" spans="1:11">
      <c r="A39" s="157" t="s">
        <v>125</v>
      </c>
      <c r="B39" s="158" t="s">
        <v>290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136</v>
      </c>
      <c r="B42" s="194" t="s">
        <v>262</v>
      </c>
      <c r="C42" s="194"/>
      <c r="D42" s="161" t="s">
        <v>263</v>
      </c>
      <c r="E42" s="176"/>
      <c r="F42" s="161" t="s">
        <v>140</v>
      </c>
      <c r="G42" s="195"/>
      <c r="H42" s="196" t="s">
        <v>141</v>
      </c>
      <c r="I42" s="196"/>
      <c r="J42" s="194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